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tros Teknologi\Documents\PT Apical Kao Chemical\Pengadaan HDD (13.03.2026)\"/>
    </mc:Choice>
  </mc:AlternateContent>
  <bookViews>
    <workbookView xWindow="0" yWindow="0" windowWidth="19200" windowHeight="8130" activeTab="2"/>
  </bookViews>
  <sheets>
    <sheet name="SO Pertama Apical" sheetId="1" r:id="rId1"/>
    <sheet name="Apical" sheetId="2" r:id="rId2"/>
    <sheet name="Gian" sheetId="3" r:id="rId3"/>
    <sheet name="Altros" sheetId="4" r:id="rId4"/>
  </sheets>
  <externalReferences>
    <externalReference r:id="rId5"/>
  </externalReferences>
  <definedNames>
    <definedName name="_xlnm.Print_Area" localSheetId="3">Altros!$A$1:$O$82</definedName>
    <definedName name="_xlnm.Print_Area" localSheetId="1">Apical!$A$1:$O$82</definedName>
    <definedName name="_xlnm.Print_Area" localSheetId="2">Gian!$A$1:$O$80</definedName>
    <definedName name="_xlnm.Print_Area" localSheetId="0">'SO Pertama Apical'!$A$1:$O$89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I16" i="2"/>
  <c r="J16" i="2" s="1"/>
  <c r="F16" i="2"/>
  <c r="G16" i="2" s="1"/>
  <c r="G17" i="4"/>
  <c r="I17" i="2"/>
  <c r="I13" i="4"/>
  <c r="I14" i="4"/>
  <c r="I16" i="4"/>
  <c r="J16" i="4" s="1"/>
  <c r="F16" i="4"/>
  <c r="G16" i="4" s="1"/>
  <c r="F14" i="4"/>
  <c r="G14" i="4" s="1"/>
  <c r="H14" i="3"/>
  <c r="I14" i="3" s="1"/>
  <c r="F14" i="3"/>
  <c r="G14" i="3" s="1"/>
  <c r="E13" i="3"/>
  <c r="H13" i="3" s="1"/>
  <c r="I13" i="3" s="1"/>
  <c r="J14" i="4" l="1"/>
  <c r="I17" i="4"/>
  <c r="F13" i="4"/>
  <c r="G13" i="4" s="1"/>
  <c r="K20" i="4" s="1"/>
  <c r="I15" i="3"/>
  <c r="J14" i="3"/>
  <c r="F13" i="3"/>
  <c r="G13" i="3" s="1"/>
  <c r="G15" i="3" s="1"/>
  <c r="K18" i="3" s="1"/>
  <c r="H14" i="2"/>
  <c r="J13" i="3" l="1"/>
  <c r="J13" i="4"/>
  <c r="K19" i="4"/>
  <c r="J17" i="4"/>
  <c r="J15" i="3"/>
  <c r="K17" i="3"/>
  <c r="I14" i="2"/>
  <c r="F14" i="2"/>
  <c r="G14" i="2" s="1"/>
  <c r="E13" i="2"/>
  <c r="K21" i="4" l="1"/>
  <c r="N19" i="4"/>
  <c r="N17" i="3"/>
  <c r="K19" i="3"/>
  <c r="H13" i="2"/>
  <c r="I13" i="2" s="1"/>
  <c r="J14" i="2"/>
  <c r="F13" i="2"/>
  <c r="G13" i="2" s="1"/>
  <c r="K22" i="4" l="1"/>
  <c r="N21" i="4"/>
  <c r="K20" i="3"/>
  <c r="N19" i="3"/>
  <c r="J13" i="2"/>
  <c r="K20" i="2"/>
  <c r="J17" i="2" l="1"/>
  <c r="K19" i="2"/>
  <c r="K21" i="2" l="1"/>
  <c r="N19" i="2"/>
  <c r="G24" i="1"/>
  <c r="H15" i="1"/>
  <c r="G15" i="1"/>
  <c r="G13" i="1"/>
  <c r="F13" i="1"/>
  <c r="F16" i="1"/>
  <c r="F18" i="1"/>
  <c r="F15" i="1"/>
  <c r="E14" i="1"/>
  <c r="E15" i="1"/>
  <c r="H19" i="1"/>
  <c r="H14" i="1"/>
  <c r="M7" i="1" s="1"/>
  <c r="K22" i="2" l="1"/>
  <c r="N21" i="2"/>
  <c r="I15" i="1"/>
  <c r="E21" i="1"/>
  <c r="J15" i="1" l="1"/>
  <c r="H21" i="1"/>
  <c r="I21" i="1" s="1"/>
  <c r="F21" i="1"/>
  <c r="G21" i="1" s="1"/>
  <c r="I19" i="1"/>
  <c r="H18" i="1"/>
  <c r="I18" i="1" s="1"/>
  <c r="F19" i="1"/>
  <c r="G19" i="1" s="1"/>
  <c r="G18" i="1"/>
  <c r="I14" i="1"/>
  <c r="I24" i="1" s="1"/>
  <c r="J24" i="1" s="1"/>
  <c r="H16" i="1"/>
  <c r="I16" i="1" s="1"/>
  <c r="G16" i="1"/>
  <c r="F14" i="1"/>
  <c r="G14" i="1" s="1"/>
  <c r="E13" i="1"/>
  <c r="J14" i="1" l="1"/>
  <c r="J19" i="1"/>
  <c r="J16" i="1"/>
  <c r="J18" i="1"/>
  <c r="J21" i="1"/>
  <c r="I23" i="1" l="1"/>
  <c r="F23" i="1"/>
  <c r="G23" i="1" s="1"/>
  <c r="K27" i="1" l="1"/>
  <c r="J23" i="1"/>
  <c r="H13" i="1"/>
  <c r="I13" i="1" s="1"/>
  <c r="J13" i="1" l="1"/>
  <c r="K26" i="1" l="1"/>
  <c r="K28" i="1" l="1"/>
  <c r="N26" i="1"/>
  <c r="N28" i="1" l="1"/>
  <c r="K29" i="1"/>
</calcChain>
</file>

<file path=xl/sharedStrings.xml><?xml version="1.0" encoding="utf-8"?>
<sst xmlns="http://schemas.openxmlformats.org/spreadsheetml/2006/main" count="229" uniqueCount="63">
  <si>
    <t>SALES ORDER</t>
  </si>
  <si>
    <t>SO#</t>
  </si>
  <si>
    <t>:</t>
  </si>
  <si>
    <t xml:space="preserve">Customer Address             </t>
  </si>
  <si>
    <t>Date</t>
  </si>
  <si>
    <t xml:space="preserve"> </t>
  </si>
  <si>
    <t>Customer PO#</t>
  </si>
  <si>
    <t>Customer PO Date</t>
  </si>
  <si>
    <t xml:space="preserve">: </t>
  </si>
  <si>
    <t>Customer  Name</t>
  </si>
  <si>
    <t>Contact Person</t>
  </si>
  <si>
    <t>Sales</t>
  </si>
  <si>
    <t>: Indri</t>
  </si>
  <si>
    <t xml:space="preserve">Telp / Fax  </t>
  </si>
  <si>
    <t>No</t>
  </si>
  <si>
    <t>Part Number</t>
  </si>
  <si>
    <t>Description</t>
  </si>
  <si>
    <t xml:space="preserve">Satuan
</t>
  </si>
  <si>
    <t>Unit PL</t>
  </si>
  <si>
    <t>Cost</t>
  </si>
  <si>
    <t>Selling</t>
  </si>
  <si>
    <t>Margin</t>
  </si>
  <si>
    <t>Disc.Fr.Principal</t>
  </si>
  <si>
    <t>Sell Disc</t>
  </si>
  <si>
    <t>Srvs/Mrkup</t>
  </si>
  <si>
    <t>Unit Cost</t>
  </si>
  <si>
    <t xml:space="preserve"> Total Cost</t>
  </si>
  <si>
    <t>Unit Selling</t>
  </si>
  <si>
    <t xml:space="preserve"> Total Selling</t>
  </si>
  <si>
    <t>A</t>
  </si>
  <si>
    <t>B</t>
  </si>
  <si>
    <t xml:space="preserve">Ongkir </t>
  </si>
  <si>
    <t>Pengiriman by darat</t>
  </si>
  <si>
    <t>SUB TOTAL</t>
  </si>
  <si>
    <t xml:space="preserve">Term Payment </t>
  </si>
  <si>
    <t>Approved by :</t>
  </si>
  <si>
    <t>Sales Person :</t>
  </si>
  <si>
    <t>GP</t>
  </si>
  <si>
    <t xml:space="preserve">Ship Address </t>
  </si>
  <si>
    <t>Admin Cost</t>
  </si>
  <si>
    <t>Final GP</t>
  </si>
  <si>
    <t>Bonus Claim</t>
  </si>
  <si>
    <t>Albert Wahyu</t>
  </si>
  <si>
    <t>Indri</t>
  </si>
  <si>
    <t>: PT Sari Dumai Oleo (Dumai)</t>
  </si>
  <si>
    <t>: Jl. PU Lama
Kel. Lubuk Gaung
Kec. Sungai Sembilan
Kota Dumai 28826
Indonesia</t>
  </si>
  <si>
    <t>HP</t>
  </si>
  <si>
    <t>HYNIX</t>
  </si>
  <si>
    <t>C</t>
  </si>
  <si>
    <t>COMMSCOPE</t>
  </si>
  <si>
    <t>870795-001/870759-B21 HPE 900GB SAS 12G Mission Critical 15K SFF SC Multi Vendor HDD</t>
  </si>
  <si>
    <t>870794-001/870757-B21 HPE 600GB SAS 12G Mission Critical 15K SFF SC Multi Vendor HDD</t>
  </si>
  <si>
    <t>RJ 45 @50 PCS COMMSCOPE</t>
  </si>
  <si>
    <t>RAM HYNIX LONGDIMM / PC DDR4 8GB PC21300 / 2666MHz</t>
  </si>
  <si>
    <t>https://tk.tokopedia.com/ZSuU3mWho/</t>
  </si>
  <si>
    <t>RAM KINGSTON SODIMM / LAPTOP DDR4 8GB PC 25600 / 3200MHz</t>
  </si>
  <si>
    <t>https://tk.tokopedia.com/ZSuUTGPXd/</t>
  </si>
  <si>
    <t>D</t>
  </si>
  <si>
    <t>HP 150 Bundle Combo Office Wired Keyboard + Mouse,</t>
  </si>
  <si>
    <t xml:space="preserve">HP EliteDesk 800 G9 SFF HPQ9E5C7PT
Intel® Q670 (vPro®)
Win 11 Pro 64
Intel® Core™ i5-13500 (up to 4.8 GHz with Intel® Turbo Boost Technology, 24 MB L3 cache, 14 cores, 20 threads)
16 GB DDR5-4800 MHz RAM (1 x 16 GB)
512 GB PCIe® NVMe™ SSD
HP Keyboard and Mouse
DVD-RW  
Serial Port
Wi-Fi 6E +BT 5.3
3/3/3 Warranty
HP 3y Wolf Pro Security Edition Service
HPQ9U5J5UT HP Series 3 Pro - 324pf (23.8") / 9U5C1AA - HP Series 3 Pro 324pv 23.8in FHD
HP EliteDesk 800 G9 SFF HPQ9E5C7PT
Intel® Q670 (vPro®)
Win 11 Pro 64
Intel® Core™ i5-13500 (up to 4.8 GHz with Intel® Turbo Boost Technology, 24 MB L3 cache, 14 cores, 20 threads)
16 GB DDR5-4800 MHz RAM (1 x 16 GB)
512 GB PCIe® NVMe™ SSD
HP Keyboard and Mouse
DVD-RW  
Serial Port
Wi-Fi 6E +BT 5.3
3/3/3 Warranty
HP 3y Wolf Pro Security Edition Service
HPQ9U5J5UT HP Series 3 Pro - 324pf (23.8") / 9U5C1AA - HP Series 3 Pro 324pv 23.8in FHD
</t>
  </si>
  <si>
    <t>https://tk.tokopedia.com/ZSuy5GDVK/</t>
  </si>
  <si>
    <t>62 838-4343-3928</t>
  </si>
  <si>
    <t>Biaya Ongkir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</si>
</sst>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p&quot;* #,##0.00_-;\-&quot;Rp&quot;* #,##0.00_-;_-&quot;Rp&quot;* &quot;-&quot;??_-;_-@_-"/>
    <numFmt numFmtId="164" formatCode="_(* #,##0.00_);_(* \(#,##0.00\);_(* &quot;-&quot;??_);_(@_)"/>
    <numFmt numFmtId="165" formatCode="_(* #,##0_);_(* \(#,##0\);_(* &quot;-&quot;_);_(@_)"/>
    <numFmt numFmtId="166" formatCode="0.0%"/>
    <numFmt numFmtId="167" formatCode="[$Rp-421]#,##0.00"/>
    <numFmt numFmtId="168" formatCode="_(&quot;$&quot;* #,##0.00_);_(&quot;$&quot;* \(#,##0.00\);_(&quot;$&quot;* &quot;-&quot;??_);_(@_)"/>
  </numFmts>
  <fonts count="22" x14ac:knownFonts="1">
    <font>
      <sz val="12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3"/>
      <name val="Calibri"/>
      <family val="2"/>
      <scheme val="minor"/>
    </font>
    <font>
      <sz val="9"/>
      <name val="Calibri"/>
      <family val="2"/>
      <scheme val="minor"/>
    </font>
    <font>
      <sz val="12"/>
      <color rgb="FF212121"/>
      <name val="Calibri"/>
      <family val="2"/>
      <scheme val="minor"/>
    </font>
    <font>
      <sz val="12"/>
      <color rgb="FF080808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8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8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157">
    <xf numFmtId="0" fontId="0" fillId="0" borderId="0" xfId="0"/>
    <xf numFmtId="0" fontId="7" fillId="0" borderId="0" xfId="3" applyFont="1" applyAlignment="1">
      <alignment vertical="center"/>
    </xf>
    <xf numFmtId="0" fontId="8" fillId="0" borderId="0" xfId="3" applyFont="1"/>
    <xf numFmtId="0" fontId="8" fillId="0" borderId="1" xfId="3" applyFont="1" applyBorder="1" applyAlignment="1">
      <alignment horizontal="left" vertical="top"/>
    </xf>
    <xf numFmtId="0" fontId="8" fillId="0" borderId="2" xfId="3" applyFont="1" applyBorder="1"/>
    <xf numFmtId="15" fontId="8" fillId="2" borderId="2" xfId="3" applyNumberFormat="1" applyFont="1" applyFill="1" applyBorder="1" applyAlignment="1">
      <alignment horizontal="left"/>
    </xf>
    <xf numFmtId="0" fontId="8" fillId="0" borderId="2" xfId="3" applyFont="1" applyBorder="1" applyAlignment="1">
      <alignment horizontal="center" vertical="center"/>
    </xf>
    <xf numFmtId="0" fontId="8" fillId="0" borderId="3" xfId="3" applyFont="1" applyBorder="1"/>
    <xf numFmtId="164" fontId="8" fillId="0" borderId="2" xfId="4" applyFont="1" applyBorder="1" applyAlignment="1">
      <alignment horizontal="left"/>
    </xf>
    <xf numFmtId="165" fontId="8" fillId="2" borderId="0" xfId="1" applyFont="1" applyFill="1"/>
    <xf numFmtId="0" fontId="7" fillId="0" borderId="0" xfId="3" applyFont="1"/>
    <xf numFmtId="0" fontId="8" fillId="0" borderId="5" xfId="3" applyFont="1" applyBorder="1"/>
    <xf numFmtId="0" fontId="8" fillId="0" borderId="0" xfId="3" applyFont="1" applyAlignment="1">
      <alignment horizontal="center" vertical="center"/>
    </xf>
    <xf numFmtId="0" fontId="8" fillId="0" borderId="6" xfId="3" applyFont="1" applyBorder="1"/>
    <xf numFmtId="164" fontId="8" fillId="0" borderId="0" xfId="4" applyFont="1" applyBorder="1" applyAlignment="1">
      <alignment horizontal="left"/>
    </xf>
    <xf numFmtId="0" fontId="8" fillId="0" borderId="5" xfId="5" applyFont="1" applyBorder="1"/>
    <xf numFmtId="15" fontId="8" fillId="0" borderId="0" xfId="3" applyNumberFormat="1" applyFont="1" applyAlignment="1">
      <alignment horizontal="left"/>
    </xf>
    <xf numFmtId="0" fontId="8" fillId="0" borderId="0" xfId="3" applyFont="1" applyAlignment="1">
      <alignment horizontal="left"/>
    </xf>
    <xf numFmtId="164" fontId="8" fillId="0" borderId="0" xfId="4" applyFont="1" applyBorder="1"/>
    <xf numFmtId="164" fontId="8" fillId="0" borderId="0" xfId="4" applyFont="1" applyFill="1" applyBorder="1"/>
    <xf numFmtId="164" fontId="8" fillId="0" borderId="7" xfId="4" applyFont="1" applyBorder="1"/>
    <xf numFmtId="0" fontId="8" fillId="0" borderId="8" xfId="3" applyFont="1" applyBorder="1"/>
    <xf numFmtId="15" fontId="8" fillId="0" borderId="9" xfId="3" applyNumberFormat="1" applyFont="1" applyBorder="1" applyAlignment="1">
      <alignment horizontal="left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/>
    <xf numFmtId="0" fontId="8" fillId="0" borderId="9" xfId="3" applyFont="1" applyBorder="1"/>
    <xf numFmtId="164" fontId="8" fillId="0" borderId="9" xfId="4" applyFont="1" applyBorder="1"/>
    <xf numFmtId="164" fontId="8" fillId="0" borderId="11" xfId="4" applyFont="1" applyBorder="1"/>
    <xf numFmtId="0" fontId="5" fillId="2" borderId="12" xfId="3" applyFont="1" applyFill="1" applyBorder="1" applyAlignment="1">
      <alignment horizontal="center" vertical="center"/>
    </xf>
    <xf numFmtId="164" fontId="8" fillId="0" borderId="0" xfId="4" applyFont="1"/>
    <xf numFmtId="0" fontId="9" fillId="0" borderId="13" xfId="3" applyFont="1" applyBorder="1"/>
    <xf numFmtId="0" fontId="11" fillId="0" borderId="0" xfId="7" applyAlignment="1">
      <alignment vertical="center"/>
    </xf>
    <xf numFmtId="0" fontId="5" fillId="4" borderId="13" xfId="3" applyFont="1" applyFill="1" applyBorder="1" applyAlignment="1">
      <alignment horizontal="center" vertical="center"/>
    </xf>
    <xf numFmtId="39" fontId="5" fillId="4" borderId="13" xfId="4" applyNumberFormat="1" applyFont="1" applyFill="1" applyBorder="1" applyAlignment="1">
      <alignment horizontal="center" vertical="center"/>
    </xf>
    <xf numFmtId="0" fontId="9" fillId="2" borderId="13" xfId="3" applyFont="1" applyFill="1" applyBorder="1"/>
    <xf numFmtId="49" fontId="13" fillId="5" borderId="13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44" fontId="13" fillId="5" borderId="13" xfId="0" applyNumberFormat="1" applyFont="1" applyFill="1" applyBorder="1" applyAlignment="1">
      <alignment horizontal="center" vertical="center" wrapText="1"/>
    </xf>
    <xf numFmtId="44" fontId="3" fillId="6" borderId="13" xfId="0" applyNumberFormat="1" applyFont="1" applyFill="1" applyBorder="1" applyAlignment="1">
      <alignment horizontal="center" vertical="center"/>
    </xf>
    <xf numFmtId="44" fontId="5" fillId="6" borderId="13" xfId="4" applyNumberFormat="1" applyFont="1" applyFill="1" applyBorder="1" applyAlignment="1">
      <alignment horizontal="center" vertical="center"/>
    </xf>
    <xf numFmtId="166" fontId="9" fillId="3" borderId="13" xfId="6" applyNumberFormat="1" applyFont="1" applyFill="1" applyBorder="1"/>
    <xf numFmtId="166" fontId="9" fillId="3" borderId="14" xfId="6" applyNumberFormat="1" applyFont="1" applyFill="1" applyBorder="1"/>
    <xf numFmtId="0" fontId="8" fillId="0" borderId="0" xfId="3" applyFont="1" applyAlignment="1">
      <alignment horizontal="center"/>
    </xf>
    <xf numFmtId="49" fontId="13" fillId="7" borderId="13" xfId="0" applyNumberFormat="1" applyFont="1" applyFill="1" applyBorder="1" applyAlignment="1">
      <alignment vertical="center" wrapText="1"/>
    </xf>
    <xf numFmtId="0" fontId="12" fillId="0" borderId="13" xfId="0" applyFont="1" applyBorder="1" applyAlignment="1">
      <alignment vertical="top"/>
    </xf>
    <xf numFmtId="44" fontId="1" fillId="0" borderId="13" xfId="0" applyNumberFormat="1" applyFont="1" applyBorder="1" applyAlignment="1">
      <alignment horizontal="center" vertical="center"/>
    </xf>
    <xf numFmtId="44" fontId="8" fillId="2" borderId="13" xfId="4" applyNumberFormat="1" applyFont="1" applyFill="1" applyBorder="1" applyAlignment="1">
      <alignment horizontal="center" vertical="center"/>
    </xf>
    <xf numFmtId="9" fontId="8" fillId="3" borderId="13" xfId="2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5" fillId="6" borderId="15" xfId="0" applyFont="1" applyFill="1" applyBorder="1" applyAlignment="1">
      <alignment horizontal="center" vertical="center"/>
    </xf>
    <xf numFmtId="44" fontId="13" fillId="5" borderId="15" xfId="0" applyNumberFormat="1" applyFont="1" applyFill="1" applyBorder="1" applyAlignment="1">
      <alignment horizontal="center" vertical="center" wrapText="1"/>
    </xf>
    <xf numFmtId="44" fontId="3" fillId="6" borderId="15" xfId="0" applyNumberFormat="1" applyFont="1" applyFill="1" applyBorder="1" applyAlignment="1">
      <alignment horizontal="center" vertical="center"/>
    </xf>
    <xf numFmtId="44" fontId="5" fillId="6" borderId="15" xfId="4" applyNumberFormat="1" applyFont="1" applyFill="1" applyBorder="1" applyAlignment="1">
      <alignment horizontal="center" vertical="center"/>
    </xf>
    <xf numFmtId="0" fontId="9" fillId="2" borderId="15" xfId="3" applyFont="1" applyFill="1" applyBorder="1"/>
    <xf numFmtId="166" fontId="9" fillId="3" borderId="15" xfId="6" applyNumberFormat="1" applyFont="1" applyFill="1" applyBorder="1"/>
    <xf numFmtId="166" fontId="9" fillId="3" borderId="16" xfId="6" applyNumberFormat="1" applyFont="1" applyFill="1" applyBorder="1"/>
    <xf numFmtId="49" fontId="13" fillId="7" borderId="13" xfId="0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12" fillId="0" borderId="13" xfId="3" applyFont="1" applyBorder="1" applyAlignment="1">
      <alignment horizontal="left" vertical="center"/>
    </xf>
    <xf numFmtId="0" fontId="15" fillId="7" borderId="13" xfId="0" applyFont="1" applyFill="1" applyBorder="1" applyAlignment="1">
      <alignment horizontal="center" vertical="center"/>
    </xf>
    <xf numFmtId="44" fontId="8" fillId="0" borderId="13" xfId="0" applyNumberFormat="1" applyFont="1" applyBorder="1" applyAlignment="1">
      <alignment horizontal="center" vertical="center"/>
    </xf>
    <xf numFmtId="166" fontId="9" fillId="3" borderId="13" xfId="6" applyNumberFormat="1" applyFont="1" applyFill="1" applyBorder="1" applyAlignment="1"/>
    <xf numFmtId="166" fontId="9" fillId="3" borderId="13" xfId="6" applyNumberFormat="1" applyFont="1" applyFill="1" applyBorder="1" applyAlignment="1">
      <alignment vertical="top"/>
    </xf>
    <xf numFmtId="0" fontId="7" fillId="0" borderId="0" xfId="3" applyFont="1" applyAlignment="1">
      <alignment horizontal="center" vertical="center"/>
    </xf>
    <xf numFmtId="0" fontId="5" fillId="8" borderId="17" xfId="3" applyFont="1" applyFill="1" applyBorder="1" applyAlignment="1">
      <alignment vertical="center"/>
    </xf>
    <xf numFmtId="0" fontId="5" fillId="8" borderId="17" xfId="3" applyFont="1" applyFill="1" applyBorder="1" applyAlignment="1">
      <alignment horizontal="center" vertical="center"/>
    </xf>
    <xf numFmtId="44" fontId="5" fillId="8" borderId="17" xfId="3" applyNumberFormat="1" applyFont="1" applyFill="1" applyBorder="1" applyAlignment="1">
      <alignment horizontal="center" vertical="center"/>
    </xf>
    <xf numFmtId="44" fontId="5" fillId="8" borderId="17" xfId="4" applyNumberFormat="1" applyFont="1" applyFill="1" applyBorder="1" applyAlignment="1">
      <alignment horizontal="center" vertical="center"/>
    </xf>
    <xf numFmtId="0" fontId="10" fillId="2" borderId="17" xfId="3" applyFont="1" applyFill="1" applyBorder="1"/>
    <xf numFmtId="166" fontId="10" fillId="3" borderId="17" xfId="6" applyNumberFormat="1" applyFont="1" applyFill="1" applyBorder="1"/>
    <xf numFmtId="166" fontId="10" fillId="3" borderId="18" xfId="6" applyNumberFormat="1" applyFont="1" applyFill="1" applyBorder="1"/>
    <xf numFmtId="49" fontId="16" fillId="9" borderId="13" xfId="0" applyNumberFormat="1" applyFont="1" applyFill="1" applyBorder="1" applyAlignment="1">
      <alignment vertical="center" wrapText="1"/>
    </xf>
    <xf numFmtId="0" fontId="9" fillId="0" borderId="13" xfId="3" applyFont="1" applyBorder="1" applyAlignment="1">
      <alignment horizontal="center" vertical="center"/>
    </xf>
    <xf numFmtId="167" fontId="9" fillId="0" borderId="13" xfId="3" applyNumberFormat="1" applyFont="1" applyBorder="1"/>
    <xf numFmtId="167" fontId="9" fillId="0" borderId="13" xfId="4" applyNumberFormat="1" applyFont="1" applyFill="1" applyBorder="1"/>
    <xf numFmtId="0" fontId="17" fillId="0" borderId="13" xfId="3" applyFont="1" applyBorder="1"/>
    <xf numFmtId="0" fontId="9" fillId="0" borderId="13" xfId="8" applyFont="1" applyBorder="1"/>
    <xf numFmtId="39" fontId="9" fillId="0" borderId="13" xfId="4" applyNumberFormat="1" applyFont="1" applyFill="1" applyBorder="1"/>
    <xf numFmtId="164" fontId="9" fillId="2" borderId="13" xfId="9" applyFont="1" applyFill="1" applyBorder="1" applyAlignment="1">
      <alignment vertical="center"/>
    </xf>
    <xf numFmtId="166" fontId="9" fillId="2" borderId="13" xfId="2" applyNumberFormat="1" applyFont="1" applyFill="1" applyBorder="1" applyAlignment="1">
      <alignment horizontal="center" vertical="center"/>
    </xf>
    <xf numFmtId="0" fontId="10" fillId="0" borderId="13" xfId="3" applyFont="1" applyBorder="1"/>
    <xf numFmtId="0" fontId="10" fillId="0" borderId="13" xfId="3" applyFont="1" applyBorder="1" applyAlignment="1">
      <alignment horizontal="center" vertical="center"/>
    </xf>
    <xf numFmtId="39" fontId="10" fillId="0" borderId="13" xfId="4" applyNumberFormat="1" applyFont="1" applyFill="1" applyBorder="1"/>
    <xf numFmtId="164" fontId="9" fillId="0" borderId="13" xfId="4" applyFont="1" applyFill="1" applyBorder="1"/>
    <xf numFmtId="0" fontId="2" fillId="0" borderId="0" xfId="3" applyFont="1" applyAlignment="1">
      <alignment vertical="center"/>
    </xf>
    <xf numFmtId="164" fontId="9" fillId="0" borderId="13" xfId="4" applyFont="1" applyBorder="1"/>
    <xf numFmtId="0" fontId="7" fillId="0" borderId="0" xfId="8" applyFont="1" applyAlignment="1">
      <alignment vertical="center"/>
    </xf>
    <xf numFmtId="0" fontId="8" fillId="0" borderId="0" xfId="8" applyFont="1"/>
    <xf numFmtId="168" fontId="8" fillId="0" borderId="0" xfId="3" applyNumberFormat="1" applyFont="1"/>
    <xf numFmtId="4" fontId="8" fillId="0" borderId="0" xfId="4" applyNumberFormat="1" applyFont="1" applyAlignment="1">
      <alignment horizontal="right"/>
    </xf>
    <xf numFmtId="164" fontId="8" fillId="0" borderId="0" xfId="4" applyFont="1" applyAlignment="1">
      <alignment horizontal="right"/>
    </xf>
    <xf numFmtId="0" fontId="5" fillId="0" borderId="0" xfId="3" applyFont="1"/>
    <xf numFmtId="0" fontId="1" fillId="0" borderId="0" xfId="0" applyFont="1"/>
    <xf numFmtId="9" fontId="7" fillId="0" borderId="0" xfId="3" applyNumberFormat="1" applyFont="1"/>
    <xf numFmtId="44" fontId="8" fillId="0" borderId="15" xfId="0" applyNumberFormat="1" applyFont="1" applyBorder="1" applyAlignment="1">
      <alignment horizontal="center" vertical="center" wrapText="1"/>
    </xf>
    <xf numFmtId="9" fontId="8" fillId="3" borderId="15" xfId="2" applyFont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0" fillId="0" borderId="15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11" fillId="0" borderId="0" xfId="7"/>
    <xf numFmtId="0" fontId="9" fillId="0" borderId="13" xfId="3" applyFont="1" applyBorder="1"/>
    <xf numFmtId="49" fontId="13" fillId="5" borderId="13" xfId="0" applyNumberFormat="1" applyFont="1" applyFill="1" applyBorder="1" applyAlignment="1">
      <alignment horizontal="center" vertical="center" wrapText="1"/>
    </xf>
    <xf numFmtId="39" fontId="5" fillId="4" borderId="13" xfId="4" applyNumberFormat="1" applyFont="1" applyFill="1" applyBorder="1" applyAlignment="1">
      <alignment horizontal="center" vertical="center"/>
    </xf>
    <xf numFmtId="0" fontId="20" fillId="0" borderId="13" xfId="0" applyFont="1" applyBorder="1"/>
    <xf numFmtId="0" fontId="19" fillId="0" borderId="13" xfId="0" applyFont="1" applyBorder="1" applyAlignment="1">
      <alignment wrapText="1"/>
    </xf>
    <xf numFmtId="0" fontId="20" fillId="0" borderId="13" xfId="0" applyFont="1" applyBorder="1" applyAlignment="1">
      <alignment vertical="center" wrapText="1"/>
    </xf>
    <xf numFmtId="44" fontId="5" fillId="3" borderId="17" xfId="4" applyNumberFormat="1" applyFont="1" applyFill="1" applyBorder="1" applyAlignment="1">
      <alignment horizontal="center" vertical="center"/>
    </xf>
    <xf numFmtId="49" fontId="13" fillId="7" borderId="15" xfId="0" applyNumberFormat="1" applyFont="1" applyFill="1" applyBorder="1" applyAlignment="1">
      <alignment vertical="center" wrapText="1"/>
    </xf>
    <xf numFmtId="49" fontId="13" fillId="7" borderId="19" xfId="0" applyNumberFormat="1" applyFont="1" applyFill="1" applyBorder="1" applyAlignment="1">
      <alignment vertical="center" wrapText="1"/>
    </xf>
    <xf numFmtId="49" fontId="13" fillId="7" borderId="17" xfId="0" applyNumberFormat="1" applyFont="1" applyFill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11" fillId="0" borderId="20" xfId="7" applyBorder="1" applyAlignment="1">
      <alignment horizontal="center" vertical="center"/>
    </xf>
    <xf numFmtId="0" fontId="12" fillId="0" borderId="19" xfId="0" applyFont="1" applyBorder="1" applyAlignment="1">
      <alignment vertical="top"/>
    </xf>
    <xf numFmtId="0" fontId="12" fillId="0" borderId="17" xfId="0" applyFont="1" applyBorder="1" applyAlignment="1">
      <alignment vertical="top"/>
    </xf>
    <xf numFmtId="44" fontId="7" fillId="0" borderId="0" xfId="3" applyNumberFormat="1" applyFont="1"/>
    <xf numFmtId="0" fontId="11" fillId="0" borderId="20" xfId="7" applyBorder="1" applyAlignment="1">
      <alignment horizontal="center" vertical="center"/>
    </xf>
    <xf numFmtId="39" fontId="5" fillId="4" borderId="13" xfId="4" applyNumberFormat="1" applyFont="1" applyFill="1" applyBorder="1" applyAlignment="1">
      <alignment horizontal="center" vertical="center"/>
    </xf>
    <xf numFmtId="49" fontId="13" fillId="5" borderId="13" xfId="0" applyNumberFormat="1" applyFont="1" applyFill="1" applyBorder="1" applyAlignment="1">
      <alignment horizontal="center" vertical="center" wrapText="1"/>
    </xf>
    <xf numFmtId="0" fontId="9" fillId="0" borderId="13" xfId="3" applyFont="1" applyBorder="1"/>
    <xf numFmtId="0" fontId="20" fillId="0" borderId="17" xfId="0" applyFont="1" applyBorder="1"/>
    <xf numFmtId="0" fontId="9" fillId="2" borderId="19" xfId="3" applyFont="1" applyFill="1" applyBorder="1"/>
    <xf numFmtId="166" fontId="9" fillId="3" borderId="19" xfId="6" applyNumberFormat="1" applyFont="1" applyFill="1" applyBorder="1"/>
    <xf numFmtId="166" fontId="9" fillId="3" borderId="20" xfId="6" applyNumberFormat="1" applyFont="1" applyFill="1" applyBorder="1"/>
    <xf numFmtId="9" fontId="8" fillId="3" borderId="19" xfId="2" applyFont="1" applyFill="1" applyBorder="1" applyAlignment="1">
      <alignment horizontal="center" vertical="center"/>
    </xf>
    <xf numFmtId="0" fontId="11" fillId="0" borderId="20" xfId="7" applyBorder="1" applyAlignment="1">
      <alignment horizontal="center" vertical="center"/>
    </xf>
    <xf numFmtId="0" fontId="12" fillId="0" borderId="15" xfId="0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17" xfId="0" applyFont="1" applyBorder="1" applyAlignment="1">
      <alignment horizontal="center" vertical="top"/>
    </xf>
    <xf numFmtId="49" fontId="13" fillId="7" borderId="15" xfId="0" applyNumberFormat="1" applyFont="1" applyFill="1" applyBorder="1" applyAlignment="1">
      <alignment horizontal="center" vertical="center" wrapText="1"/>
    </xf>
    <xf numFmtId="49" fontId="13" fillId="7" borderId="17" xfId="0" applyNumberFormat="1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3" borderId="2" xfId="3" applyFont="1" applyFill="1" applyBorder="1" applyAlignment="1">
      <alignment horizontal="left" wrapText="1"/>
    </xf>
    <xf numFmtId="0" fontId="18" fillId="3" borderId="4" xfId="3" applyFont="1" applyFill="1" applyBorder="1" applyAlignment="1">
      <alignment horizontal="left" wrapText="1"/>
    </xf>
    <xf numFmtId="0" fontId="18" fillId="3" borderId="0" xfId="3" applyFont="1" applyFill="1" applyAlignment="1">
      <alignment horizontal="left" wrapText="1"/>
    </xf>
    <xf numFmtId="0" fontId="18" fillId="3" borderId="7" xfId="3" applyFont="1" applyFill="1" applyBorder="1" applyAlignment="1">
      <alignment horizontal="left" wrapText="1"/>
    </xf>
    <xf numFmtId="0" fontId="5" fillId="3" borderId="13" xfId="3" applyFont="1" applyFill="1" applyBorder="1" applyAlignment="1">
      <alignment horizontal="center" vertical="center"/>
    </xf>
    <xf numFmtId="0" fontId="1" fillId="3" borderId="13" xfId="0" applyFont="1" applyFill="1" applyBorder="1"/>
    <xf numFmtId="0" fontId="3" fillId="3" borderId="13" xfId="0" applyFont="1" applyFill="1" applyBorder="1" applyAlignment="1">
      <alignment horizontal="center" vertical="center"/>
    </xf>
    <xf numFmtId="0" fontId="5" fillId="3" borderId="13" xfId="3" applyFont="1" applyFill="1" applyBorder="1" applyAlignment="1">
      <alignment horizontal="center" vertical="center" wrapText="1"/>
    </xf>
    <xf numFmtId="0" fontId="5" fillId="4" borderId="13" xfId="3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4" fontId="5" fillId="4" borderId="13" xfId="4" applyFont="1" applyFill="1" applyBorder="1" applyAlignment="1">
      <alignment horizontal="center" vertical="center"/>
    </xf>
    <xf numFmtId="39" fontId="5" fillId="4" borderId="13" xfId="4" applyNumberFormat="1" applyFont="1" applyFill="1" applyBorder="1" applyAlignment="1">
      <alignment horizontal="center" vertical="center"/>
    </xf>
    <xf numFmtId="0" fontId="1" fillId="4" borderId="13" xfId="0" applyFont="1" applyFill="1" applyBorder="1"/>
    <xf numFmtId="166" fontId="10" fillId="3" borderId="13" xfId="6" applyNumberFormat="1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wrapText="1"/>
    </xf>
    <xf numFmtId="166" fontId="10" fillId="3" borderId="13" xfId="6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3" fillId="5" borderId="13" xfId="0" applyNumberFormat="1" applyFont="1" applyFill="1" applyBorder="1" applyAlignment="1">
      <alignment horizontal="center" vertical="center" wrapText="1"/>
    </xf>
    <xf numFmtId="44" fontId="9" fillId="2" borderId="13" xfId="0" applyNumberFormat="1" applyFont="1" applyFill="1" applyBorder="1" applyAlignment="1">
      <alignment vertical="center"/>
    </xf>
    <xf numFmtId="44" fontId="12" fillId="0" borderId="13" xfId="0" applyNumberFormat="1" applyFont="1" applyBorder="1"/>
    <xf numFmtId="44" fontId="9" fillId="2" borderId="13" xfId="1" applyNumberFormat="1" applyFont="1" applyFill="1" applyBorder="1" applyAlignment="1">
      <alignment vertical="center"/>
    </xf>
    <xf numFmtId="0" fontId="9" fillId="0" borderId="13" xfId="3" applyFont="1" applyBorder="1"/>
    <xf numFmtId="0" fontId="12" fillId="0" borderId="13" xfId="0" applyFont="1" applyBorder="1"/>
  </cellXfs>
  <cellStyles count="10">
    <cellStyle name="Comma [0]" xfId="1" builtinId="6"/>
    <cellStyle name="Comma 2" xfId="4"/>
    <cellStyle name="Comma 5" xfId="9"/>
    <cellStyle name="Hyperlink" xfId="7" builtinId="8"/>
    <cellStyle name="Normal" xfId="0" builtinId="0"/>
    <cellStyle name="Normal 2" xfId="3"/>
    <cellStyle name="Normal 2 2" xfId="5"/>
    <cellStyle name="Normal 2 3" xfId="8"/>
    <cellStyle name="Percent" xfId="2" builtinId="5"/>
    <cellStyle name="Percent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tros%20Teknologi/Documents/PT.%20Bangun%20Selaras%20Solusindo/Pengadaan%20UNV%20(08.04,2026)/Sales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Order"/>
    </sheetNames>
    <sheetDataSet>
      <sheetData sheetId="0">
        <row r="20">
          <cell r="K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k.tokopedia.com/ZSuy5GDVK/" TargetMode="External"/><Relationship Id="rId2" Type="http://schemas.openxmlformats.org/officeDocument/2006/relationships/hyperlink" Target="https://tk.tokopedia.com/ZSuUTGPXd/" TargetMode="External"/><Relationship Id="rId1" Type="http://schemas.openxmlformats.org/officeDocument/2006/relationships/hyperlink" Target="https://tk.tokopedia.com/ZSuU3mWho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k.tokopedia.com/ZSuy5GDVK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k.tokopedia.com/ZSuy5GDV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k.tokopedia.com/ZSuy5GDV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88"/>
  <sheetViews>
    <sheetView topLeftCell="A11" zoomScale="65" zoomScaleNormal="65" workbookViewId="0">
      <selection activeCell="C15" sqref="C15"/>
    </sheetView>
  </sheetViews>
  <sheetFormatPr defaultColWidth="9" defaultRowHeight="14.5" x14ac:dyDescent="0.35"/>
  <cols>
    <col min="1" max="1" width="3.58203125" style="2" customWidth="1"/>
    <col min="2" max="2" width="19.58203125" style="2" customWidth="1"/>
    <col min="3" max="3" width="51.6640625" style="2" customWidth="1"/>
    <col min="4" max="4" width="9.75" style="12" bestFit="1" customWidth="1"/>
    <col min="5" max="5" width="16.25" style="2" bestFit="1" customWidth="1"/>
    <col min="6" max="6" width="20.08203125" style="2" bestFit="1" customWidth="1"/>
    <col min="7" max="7" width="22.58203125" style="29" bestFit="1" customWidth="1"/>
    <col min="8" max="8" width="18" style="29" bestFit="1" customWidth="1"/>
    <col min="9" max="9" width="15.08203125" style="29" customWidth="1"/>
    <col min="10" max="10" width="15.33203125" style="29" bestFit="1" customWidth="1"/>
    <col min="11" max="11" width="1.58203125" style="2" customWidth="1"/>
    <col min="12" max="12" width="7.58203125" style="10" customWidth="1"/>
    <col min="13" max="13" width="12.1640625" style="10" bestFit="1" customWidth="1"/>
    <col min="14" max="14" width="10.75" style="10" bestFit="1" customWidth="1"/>
    <col min="15" max="15" width="34.1640625" style="1" bestFit="1" customWidth="1"/>
    <col min="16" max="16384" width="9" style="2"/>
  </cols>
  <sheetData>
    <row r="1" spans="1:16" ht="15" thickBot="1" x14ac:dyDescent="0.4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6" x14ac:dyDescent="0.35">
      <c r="A2" s="3" t="s">
        <v>1</v>
      </c>
      <c r="B2" s="4"/>
      <c r="C2" s="5" t="s">
        <v>2</v>
      </c>
      <c r="D2" s="6"/>
      <c r="E2" s="7"/>
      <c r="F2" s="4" t="s">
        <v>3</v>
      </c>
      <c r="G2" s="8"/>
      <c r="H2" s="134" t="s">
        <v>45</v>
      </c>
      <c r="I2" s="134"/>
      <c r="J2" s="135"/>
      <c r="L2" s="9"/>
    </row>
    <row r="3" spans="1:16" x14ac:dyDescent="0.35">
      <c r="A3" s="11" t="s">
        <v>4</v>
      </c>
      <c r="C3" s="2" t="s">
        <v>5</v>
      </c>
      <c r="E3" s="13"/>
      <c r="G3" s="14"/>
      <c r="H3" s="136"/>
      <c r="I3" s="136"/>
      <c r="J3" s="137"/>
    </row>
    <row r="4" spans="1:16" ht="15.5" x14ac:dyDescent="0.35">
      <c r="A4" s="15" t="s">
        <v>6</v>
      </c>
      <c r="B4" s="16"/>
      <c r="C4" t="s">
        <v>44</v>
      </c>
      <c r="E4" s="13"/>
      <c r="G4" s="17"/>
      <c r="H4" s="136"/>
      <c r="I4" s="136"/>
      <c r="J4" s="137"/>
    </row>
    <row r="5" spans="1:16" x14ac:dyDescent="0.35">
      <c r="A5" s="15" t="s">
        <v>7</v>
      </c>
      <c r="B5" s="16"/>
      <c r="C5" s="2" t="s">
        <v>8</v>
      </c>
      <c r="E5" s="13"/>
      <c r="G5" s="18"/>
      <c r="H5" s="136"/>
      <c r="I5" s="136"/>
      <c r="J5" s="137"/>
    </row>
    <row r="6" spans="1:16" ht="14.5" customHeight="1" x14ac:dyDescent="0.35">
      <c r="A6" s="15" t="s">
        <v>9</v>
      </c>
      <c r="B6" s="16"/>
      <c r="C6" s="2" t="s">
        <v>8</v>
      </c>
      <c r="E6" s="13"/>
      <c r="F6" s="2" t="s">
        <v>10</v>
      </c>
      <c r="G6" s="18"/>
      <c r="H6" s="19" t="s">
        <v>2</v>
      </c>
      <c r="I6" s="18"/>
      <c r="J6" s="20"/>
    </row>
    <row r="7" spans="1:16" x14ac:dyDescent="0.35">
      <c r="A7" s="15" t="s">
        <v>11</v>
      </c>
      <c r="B7" s="16"/>
      <c r="C7" s="2" t="s">
        <v>12</v>
      </c>
      <c r="E7" s="13"/>
      <c r="F7" s="2" t="s">
        <v>13</v>
      </c>
      <c r="G7" s="18"/>
      <c r="H7" s="18" t="s">
        <v>8</v>
      </c>
      <c r="I7" s="18"/>
      <c r="J7" s="20"/>
      <c r="M7" s="116">
        <f>H14-F14</f>
        <v>948999.99999999907</v>
      </c>
    </row>
    <row r="8" spans="1:16" ht="15" thickBot="1" x14ac:dyDescent="0.4">
      <c r="A8" s="21"/>
      <c r="B8" s="22"/>
      <c r="D8" s="23"/>
      <c r="E8" s="24"/>
      <c r="F8" s="25"/>
      <c r="G8" s="26"/>
      <c r="H8" s="26"/>
      <c r="I8" s="26"/>
      <c r="J8" s="27"/>
    </row>
    <row r="9" spans="1:16" x14ac:dyDescent="0.35">
      <c r="C9" s="28"/>
      <c r="G9" s="2"/>
      <c r="H9" s="2"/>
      <c r="I9" s="2"/>
    </row>
    <row r="10" spans="1:16" ht="15.5" x14ac:dyDescent="0.35">
      <c r="A10" s="138" t="s">
        <v>14</v>
      </c>
      <c r="B10" s="138" t="s">
        <v>15</v>
      </c>
      <c r="C10" s="140" t="s">
        <v>16</v>
      </c>
      <c r="D10" s="141" t="s">
        <v>17</v>
      </c>
      <c r="E10" s="138" t="s">
        <v>18</v>
      </c>
      <c r="F10" s="142" t="s">
        <v>19</v>
      </c>
      <c r="G10" s="143"/>
      <c r="H10" s="144" t="s">
        <v>20</v>
      </c>
      <c r="I10" s="144"/>
      <c r="J10" s="145" t="s">
        <v>21</v>
      </c>
      <c r="K10" s="30"/>
      <c r="L10" s="147" t="s">
        <v>22</v>
      </c>
      <c r="M10" s="149" t="s">
        <v>23</v>
      </c>
      <c r="N10" s="149" t="s">
        <v>24</v>
      </c>
      <c r="O10" s="31"/>
    </row>
    <row r="11" spans="1:16" ht="15.5" x14ac:dyDescent="0.35">
      <c r="A11" s="139"/>
      <c r="B11" s="139"/>
      <c r="C11" s="138"/>
      <c r="D11" s="141"/>
      <c r="E11" s="139"/>
      <c r="F11" s="32" t="s">
        <v>25</v>
      </c>
      <c r="G11" s="33" t="s">
        <v>26</v>
      </c>
      <c r="H11" s="33" t="s">
        <v>27</v>
      </c>
      <c r="I11" s="33" t="s">
        <v>28</v>
      </c>
      <c r="J11" s="146"/>
      <c r="K11" s="34"/>
      <c r="L11" s="148"/>
      <c r="M11" s="148"/>
      <c r="N11" s="148"/>
      <c r="O11" s="31"/>
    </row>
    <row r="12" spans="1:16" ht="15.5" x14ac:dyDescent="0.35">
      <c r="A12" s="35" t="s">
        <v>29</v>
      </c>
      <c r="B12" s="150" t="s">
        <v>46</v>
      </c>
      <c r="C12" s="150"/>
      <c r="D12" s="36"/>
      <c r="E12" s="37"/>
      <c r="F12" s="38"/>
      <c r="G12" s="39"/>
      <c r="H12" s="39"/>
      <c r="I12" s="39"/>
      <c r="J12" s="39"/>
      <c r="K12" s="34"/>
      <c r="L12" s="40"/>
      <c r="M12" s="41"/>
      <c r="N12" s="40"/>
      <c r="O12" s="31"/>
      <c r="P12" s="42"/>
    </row>
    <row r="13" spans="1:16" s="10" customFormat="1" ht="31" x14ac:dyDescent="0.35">
      <c r="A13" s="109"/>
      <c r="B13" s="127"/>
      <c r="C13" s="96" t="s">
        <v>50</v>
      </c>
      <c r="D13" s="98">
        <v>2</v>
      </c>
      <c r="E13" s="99">
        <f>14874000/1.11</f>
        <v>13399999.999999998</v>
      </c>
      <c r="F13" s="45">
        <f>E13*(1-L13)</f>
        <v>13399999.999999998</v>
      </c>
      <c r="G13" s="46">
        <f>D13*F13</f>
        <v>26799999.999999996</v>
      </c>
      <c r="H13" s="46">
        <f>E13*(1+N13)</f>
        <v>15141999.999999996</v>
      </c>
      <c r="I13" s="46">
        <f>H13*D13</f>
        <v>30283999.999999993</v>
      </c>
      <c r="J13" s="46">
        <f>I13-G13</f>
        <v>3483999.9999999963</v>
      </c>
      <c r="K13" s="34"/>
      <c r="L13" s="40"/>
      <c r="M13" s="41"/>
      <c r="N13" s="47">
        <v>0.13</v>
      </c>
      <c r="O13" s="126" t="s">
        <v>61</v>
      </c>
      <c r="P13" s="48"/>
    </row>
    <row r="14" spans="1:16" s="10" customFormat="1" ht="31" x14ac:dyDescent="0.35">
      <c r="A14" s="110"/>
      <c r="B14" s="128"/>
      <c r="C14" s="96" t="s">
        <v>51</v>
      </c>
      <c r="D14" s="98">
        <v>2</v>
      </c>
      <c r="E14" s="100">
        <f>8103000/1.11</f>
        <v>7299999.9999999991</v>
      </c>
      <c r="F14" s="45">
        <f t="shared" ref="F14" si="0">E14*(1-L14)</f>
        <v>7299999.9999999991</v>
      </c>
      <c r="G14" s="46">
        <f t="shared" ref="G14:G16" si="1">D14*F14</f>
        <v>14599999.999999998</v>
      </c>
      <c r="H14" s="46">
        <f>E14*(1+N14)</f>
        <v>8248999.9999999981</v>
      </c>
      <c r="I14" s="46">
        <f t="shared" ref="I14:I16" si="2">H14*D14</f>
        <v>16497999.999999996</v>
      </c>
      <c r="J14" s="46">
        <f t="shared" ref="J14:J16" si="3">I14-G14</f>
        <v>1897999.9999999981</v>
      </c>
      <c r="K14" s="53"/>
      <c r="L14" s="54"/>
      <c r="M14" s="55"/>
      <c r="N14" s="95">
        <v>0.13</v>
      </c>
      <c r="O14" s="126"/>
      <c r="P14" s="48"/>
    </row>
    <row r="15" spans="1:16" s="10" customFormat="1" ht="348.5" customHeight="1" x14ac:dyDescent="0.35">
      <c r="A15" s="110"/>
      <c r="B15" s="128"/>
      <c r="C15" s="112" t="s">
        <v>59</v>
      </c>
      <c r="D15" s="98">
        <v>2</v>
      </c>
      <c r="E15" s="100">
        <f>19100000/1.11</f>
        <v>17207207.207207207</v>
      </c>
      <c r="F15" s="45">
        <f>E15*(1-L15)</f>
        <v>17207207.207207207</v>
      </c>
      <c r="G15" s="46">
        <f t="shared" si="1"/>
        <v>34414414.414414413</v>
      </c>
      <c r="H15" s="46">
        <f t="shared" ref="H15:H16" si="4">E15*(1+N15)</f>
        <v>19272072.072072074</v>
      </c>
      <c r="I15" s="46">
        <f t="shared" si="2"/>
        <v>38544144.144144148</v>
      </c>
      <c r="J15" s="46">
        <f t="shared" si="3"/>
        <v>4129729.7297297344</v>
      </c>
      <c r="K15" s="53"/>
      <c r="L15" s="54"/>
      <c r="M15" s="55"/>
      <c r="N15" s="95">
        <v>0.12</v>
      </c>
      <c r="O15" s="126"/>
      <c r="P15" s="48"/>
    </row>
    <row r="16" spans="1:16" s="10" customFormat="1" ht="15.5" x14ac:dyDescent="0.35">
      <c r="A16" s="111"/>
      <c r="B16" s="129"/>
      <c r="C16" s="105" t="s">
        <v>58</v>
      </c>
      <c r="D16" s="98">
        <v>10</v>
      </c>
      <c r="E16" s="100">
        <v>180000</v>
      </c>
      <c r="F16" s="45">
        <f>E16*(1-L16)</f>
        <v>180000</v>
      </c>
      <c r="G16" s="46">
        <f t="shared" si="1"/>
        <v>1800000</v>
      </c>
      <c r="H16" s="46">
        <f t="shared" si="4"/>
        <v>203399.99999999997</v>
      </c>
      <c r="I16" s="46">
        <f t="shared" si="2"/>
        <v>2033999.9999999998</v>
      </c>
      <c r="J16" s="46">
        <f t="shared" si="3"/>
        <v>233999.99999999977</v>
      </c>
      <c r="K16" s="53"/>
      <c r="L16" s="54"/>
      <c r="M16" s="55"/>
      <c r="N16" s="95">
        <v>0.13</v>
      </c>
      <c r="O16" s="101" t="s">
        <v>60</v>
      </c>
      <c r="P16" s="48"/>
    </row>
    <row r="17" spans="1:16" s="10" customFormat="1" ht="15.5" x14ac:dyDescent="0.35">
      <c r="A17" s="35" t="s">
        <v>30</v>
      </c>
      <c r="B17" s="150" t="s">
        <v>47</v>
      </c>
      <c r="C17" s="150"/>
      <c r="D17" s="36"/>
      <c r="E17" s="37"/>
      <c r="F17" s="38"/>
      <c r="G17" s="39"/>
      <c r="H17" s="39"/>
      <c r="I17" s="39"/>
      <c r="J17" s="39"/>
      <c r="K17" s="53"/>
      <c r="L17" s="54"/>
      <c r="M17" s="55"/>
      <c r="N17" s="95"/>
      <c r="O17" s="31"/>
      <c r="P17" s="48"/>
    </row>
    <row r="18" spans="1:16" s="10" customFormat="1" ht="15.5" x14ac:dyDescent="0.35">
      <c r="A18" s="130"/>
      <c r="B18" s="127"/>
      <c r="C18" s="106" t="s">
        <v>53</v>
      </c>
      <c r="D18" s="97">
        <v>2</v>
      </c>
      <c r="E18" s="94">
        <v>900000</v>
      </c>
      <c r="F18" s="45">
        <f>E18*(1-L18)</f>
        <v>900000</v>
      </c>
      <c r="G18" s="46">
        <f>D18*F18</f>
        <v>1800000</v>
      </c>
      <c r="H18" s="46">
        <f>E18*(1+N18)</f>
        <v>1016999.9999999999</v>
      </c>
      <c r="I18" s="46">
        <f>H18*D18</f>
        <v>2033999.9999999998</v>
      </c>
      <c r="J18" s="46">
        <f>I18-G18</f>
        <v>233999.99999999977</v>
      </c>
      <c r="K18" s="53"/>
      <c r="L18" s="54"/>
      <c r="M18" s="55"/>
      <c r="N18" s="95">
        <v>0.13</v>
      </c>
      <c r="O18" s="31" t="s">
        <v>54</v>
      </c>
      <c r="P18" s="48"/>
    </row>
    <row r="19" spans="1:16" s="10" customFormat="1" ht="31" x14ac:dyDescent="0.35">
      <c r="A19" s="131"/>
      <c r="B19" s="129"/>
      <c r="C19" s="107" t="s">
        <v>55</v>
      </c>
      <c r="D19" s="97">
        <v>3</v>
      </c>
      <c r="E19" s="94">
        <v>1050000</v>
      </c>
      <c r="F19" s="45">
        <f t="shared" ref="F19" si="5">E19*(1-L19)</f>
        <v>1050000</v>
      </c>
      <c r="G19" s="46">
        <f t="shared" ref="G19" si="6">D19*F19</f>
        <v>3150000</v>
      </c>
      <c r="H19" s="46">
        <f t="shared" ref="H19" si="7">E19*(1+N19)</f>
        <v>1186500</v>
      </c>
      <c r="I19" s="46">
        <f t="shared" ref="I19" si="8">H19*D19</f>
        <v>3559500</v>
      </c>
      <c r="J19" s="46">
        <f t="shared" ref="J19" si="9">I19-G19</f>
        <v>409500</v>
      </c>
      <c r="K19" s="53"/>
      <c r="L19" s="54"/>
      <c r="M19" s="55"/>
      <c r="N19" s="95">
        <v>0.13</v>
      </c>
      <c r="O19" s="101" t="s">
        <v>56</v>
      </c>
      <c r="P19" s="48"/>
    </row>
    <row r="20" spans="1:16" s="10" customFormat="1" ht="15.5" x14ac:dyDescent="0.35">
      <c r="A20" s="35" t="s">
        <v>48</v>
      </c>
      <c r="B20" s="151" t="s">
        <v>49</v>
      </c>
      <c r="C20" s="151"/>
      <c r="D20" s="49"/>
      <c r="E20" s="50"/>
      <c r="F20" s="51"/>
      <c r="G20" s="52"/>
      <c r="H20" s="52"/>
      <c r="I20" s="52"/>
      <c r="J20" s="52"/>
      <c r="K20" s="53"/>
      <c r="L20" s="54"/>
      <c r="M20" s="55"/>
      <c r="N20" s="95"/>
      <c r="O20" s="31"/>
      <c r="P20" s="48"/>
    </row>
    <row r="21" spans="1:16" s="10" customFormat="1" ht="15.5" x14ac:dyDescent="0.35">
      <c r="A21" s="43"/>
      <c r="B21" s="44"/>
      <c r="C21" t="s">
        <v>52</v>
      </c>
      <c r="D21" s="97">
        <v>4</v>
      </c>
      <c r="E21" s="94">
        <f>1032300/1.11</f>
        <v>929999.99999999988</v>
      </c>
      <c r="F21" s="45">
        <f>E21*(1-L21)</f>
        <v>929999.99999999988</v>
      </c>
      <c r="G21" s="46">
        <f>D21*F21</f>
        <v>3719999.9999999995</v>
      </c>
      <c r="H21" s="46">
        <f>E21*(1+N21)</f>
        <v>1050899.9999999998</v>
      </c>
      <c r="I21" s="46">
        <f>H21*D21</f>
        <v>4203599.9999999991</v>
      </c>
      <c r="J21" s="46">
        <f>I21-G21</f>
        <v>483599.99999999953</v>
      </c>
      <c r="K21" s="53"/>
      <c r="L21" s="54"/>
      <c r="M21" s="55"/>
      <c r="N21" s="95">
        <v>0.13</v>
      </c>
      <c r="O21" s="31"/>
      <c r="P21" s="48"/>
    </row>
    <row r="22" spans="1:16" s="10" customFormat="1" ht="15.5" x14ac:dyDescent="0.35">
      <c r="A22" s="35" t="s">
        <v>57</v>
      </c>
      <c r="B22" s="151" t="s">
        <v>31</v>
      </c>
      <c r="C22" s="151"/>
      <c r="D22" s="49"/>
      <c r="E22" s="50"/>
      <c r="F22" s="51"/>
      <c r="G22" s="52"/>
      <c r="H22" s="52"/>
      <c r="I22" s="52"/>
      <c r="J22" s="52"/>
      <c r="K22" s="53"/>
      <c r="L22" s="54"/>
      <c r="M22" s="55"/>
      <c r="N22" s="54"/>
      <c r="O22" s="1"/>
    </row>
    <row r="23" spans="1:16" s="63" customFormat="1" ht="15.5" x14ac:dyDescent="0.35">
      <c r="A23" s="56"/>
      <c r="B23" s="57"/>
      <c r="C23" s="58" t="s">
        <v>32</v>
      </c>
      <c r="D23" s="59">
        <v>35</v>
      </c>
      <c r="E23" s="60">
        <v>25000</v>
      </c>
      <c r="F23" s="45">
        <f>E23*(1-L23)</f>
        <v>25000</v>
      </c>
      <c r="G23" s="46">
        <f t="shared" ref="G23" si="10">D23*F23</f>
        <v>875000</v>
      </c>
      <c r="H23" s="46">
        <v>0</v>
      </c>
      <c r="I23" s="46">
        <f>H23*D23</f>
        <v>0</v>
      </c>
      <c r="J23" s="46">
        <f>I23-G23</f>
        <v>-875000</v>
      </c>
      <c r="K23" s="34"/>
      <c r="L23" s="61"/>
      <c r="M23" s="61"/>
      <c r="N23" s="62"/>
      <c r="O23" s="1"/>
    </row>
    <row r="24" spans="1:16" s="63" customFormat="1" ht="15.5" x14ac:dyDescent="0.35">
      <c r="A24" s="64"/>
      <c r="B24" s="64"/>
      <c r="C24" s="64" t="s">
        <v>33</v>
      </c>
      <c r="D24" s="65"/>
      <c r="E24" s="66"/>
      <c r="F24" s="66"/>
      <c r="G24" s="67">
        <f>SUM(G12:G23)</f>
        <v>87159414.414414406</v>
      </c>
      <c r="H24" s="67"/>
      <c r="I24" s="108">
        <f>SUM(I13:I23)</f>
        <v>97157244.144144133</v>
      </c>
      <c r="J24" s="67">
        <f>I24-G24</f>
        <v>9997829.7297297269</v>
      </c>
      <c r="K24" s="68"/>
      <c r="L24" s="69"/>
      <c r="M24" s="70"/>
      <c r="N24" s="69"/>
      <c r="O24" s="1"/>
    </row>
    <row r="25" spans="1:16" s="63" customFormat="1" ht="15.5" x14ac:dyDescent="0.35">
      <c r="A25" s="71"/>
      <c r="B25" s="30"/>
      <c r="C25" s="30"/>
      <c r="D25" s="72"/>
      <c r="E25" s="30"/>
      <c r="F25" s="73"/>
      <c r="G25" s="74"/>
      <c r="H25" s="74"/>
      <c r="I25" s="74"/>
      <c r="J25" s="74"/>
      <c r="K25" s="30"/>
      <c r="L25" s="75"/>
      <c r="M25" s="75"/>
      <c r="N25" s="75"/>
      <c r="O25" s="1"/>
    </row>
    <row r="26" spans="1:16" s="63" customFormat="1" ht="15.5" x14ac:dyDescent="0.35">
      <c r="A26" s="71"/>
      <c r="B26" s="76" t="s">
        <v>34</v>
      </c>
      <c r="C26" s="30" t="s">
        <v>8</v>
      </c>
      <c r="D26" s="72"/>
      <c r="E26" s="30"/>
      <c r="F26" s="77" t="s">
        <v>35</v>
      </c>
      <c r="G26" s="77"/>
      <c r="H26" s="77" t="s">
        <v>36</v>
      </c>
      <c r="I26" s="77"/>
      <c r="J26" s="78" t="s">
        <v>37</v>
      </c>
      <c r="K26" s="152">
        <f>I24-G24</f>
        <v>9997829.7297297269</v>
      </c>
      <c r="L26" s="153"/>
      <c r="M26" s="153"/>
      <c r="N26" s="79">
        <f>K26/I24</f>
        <v>0.10290359527794733</v>
      </c>
      <c r="O26" s="1"/>
    </row>
    <row r="27" spans="1:16" s="63" customFormat="1" ht="15.5" x14ac:dyDescent="0.35">
      <c r="A27" s="71"/>
      <c r="B27" s="30" t="s">
        <v>38</v>
      </c>
      <c r="C27" s="30" t="s">
        <v>2</v>
      </c>
      <c r="D27" s="72"/>
      <c r="E27" s="30"/>
      <c r="F27" s="77"/>
      <c r="G27" s="77"/>
      <c r="H27" s="77"/>
      <c r="I27" s="77"/>
      <c r="J27" s="78" t="s">
        <v>39</v>
      </c>
      <c r="K27" s="152">
        <f>G24*N27</f>
        <v>1743188.2882882881</v>
      </c>
      <c r="L27" s="153"/>
      <c r="M27" s="153"/>
      <c r="N27" s="79">
        <v>0.02</v>
      </c>
      <c r="O27" s="1"/>
    </row>
    <row r="28" spans="1:16" s="63" customFormat="1" ht="15.5" x14ac:dyDescent="0.35">
      <c r="A28" s="71"/>
      <c r="B28" s="80"/>
      <c r="C28" s="30"/>
      <c r="D28" s="81"/>
      <c r="E28" s="80"/>
      <c r="F28" s="82"/>
      <c r="G28" s="82"/>
      <c r="H28" s="82"/>
      <c r="I28" s="82"/>
      <c r="J28" s="78" t="s">
        <v>40</v>
      </c>
      <c r="K28" s="152">
        <f>K26-SUM(K27:K27)</f>
        <v>8254641.4414414391</v>
      </c>
      <c r="L28" s="153"/>
      <c r="M28" s="153"/>
      <c r="N28" s="79">
        <f>K28/I24</f>
        <v>8.4961667183506284E-2</v>
      </c>
      <c r="O28" s="1"/>
    </row>
    <row r="29" spans="1:16" s="63" customFormat="1" ht="15.5" x14ac:dyDescent="0.35">
      <c r="A29" s="71"/>
      <c r="B29" s="30"/>
      <c r="C29" s="30"/>
      <c r="D29" s="72"/>
      <c r="E29" s="30"/>
      <c r="F29" s="83"/>
      <c r="G29" s="83"/>
      <c r="H29" s="83"/>
      <c r="I29" s="83"/>
      <c r="J29" s="78" t="s">
        <v>41</v>
      </c>
      <c r="K29" s="154">
        <f>N29*K28</f>
        <v>247639.24324324317</v>
      </c>
      <c r="L29" s="153"/>
      <c r="M29" s="153"/>
      <c r="N29" s="79">
        <v>0.03</v>
      </c>
      <c r="O29" s="84"/>
    </row>
    <row r="30" spans="1:16" s="63" customFormat="1" ht="15.5" x14ac:dyDescent="0.35">
      <c r="A30" s="71"/>
      <c r="B30" s="30"/>
      <c r="C30" s="30"/>
      <c r="D30" s="72"/>
      <c r="E30" s="30"/>
      <c r="F30" s="85" t="s">
        <v>42</v>
      </c>
      <c r="G30" s="85"/>
      <c r="H30" s="85" t="s">
        <v>43</v>
      </c>
      <c r="I30" s="85"/>
      <c r="J30" s="155"/>
      <c r="K30" s="156"/>
      <c r="L30" s="156"/>
      <c r="M30" s="156"/>
      <c r="N30" s="156"/>
      <c r="O30" s="1"/>
    </row>
    <row r="31" spans="1:16" s="63" customFormat="1" x14ac:dyDescent="0.35">
      <c r="A31" s="2"/>
      <c r="B31" s="2"/>
      <c r="C31" s="2"/>
      <c r="D31" s="12"/>
      <c r="E31" s="2"/>
      <c r="F31" s="2"/>
      <c r="G31" s="29"/>
      <c r="H31" s="29"/>
      <c r="I31" s="29"/>
      <c r="J31" s="29"/>
      <c r="K31" s="2"/>
      <c r="L31" s="10"/>
      <c r="M31" s="10"/>
      <c r="N31" s="10"/>
      <c r="O31" s="86"/>
    </row>
    <row r="32" spans="1:16" s="63" customFormat="1" x14ac:dyDescent="0.35">
      <c r="A32" s="87"/>
      <c r="B32" s="2"/>
      <c r="C32" s="2"/>
      <c r="D32" s="12"/>
      <c r="E32" s="2"/>
      <c r="F32" s="88"/>
      <c r="G32" s="29"/>
      <c r="H32" s="29"/>
      <c r="I32" s="29"/>
      <c r="J32" s="89"/>
      <c r="K32" s="2"/>
      <c r="L32" s="10"/>
      <c r="M32" s="10"/>
      <c r="N32" s="10"/>
      <c r="O32" s="1"/>
    </row>
    <row r="33" spans="1:15" s="63" customFormat="1" x14ac:dyDescent="0.35">
      <c r="A33" s="2"/>
      <c r="B33" s="2"/>
      <c r="C33" s="2"/>
      <c r="D33" s="12"/>
      <c r="E33" s="2"/>
      <c r="F33" s="2"/>
      <c r="G33" s="29"/>
      <c r="H33" s="29"/>
      <c r="I33" s="29"/>
      <c r="J33" s="90"/>
      <c r="K33" s="2"/>
      <c r="L33" s="10"/>
      <c r="M33" s="10"/>
      <c r="N33" s="10"/>
      <c r="O33" s="1"/>
    </row>
    <row r="34" spans="1:15" s="63" customFormat="1" x14ac:dyDescent="0.35">
      <c r="A34" s="91"/>
      <c r="B34" s="2"/>
      <c r="C34" s="92"/>
      <c r="D34" s="12"/>
      <c r="E34" s="2"/>
      <c r="F34" s="2"/>
      <c r="G34" s="29"/>
      <c r="H34" s="29"/>
      <c r="I34" s="29"/>
      <c r="J34" s="29"/>
      <c r="K34" s="2"/>
      <c r="L34" s="10"/>
      <c r="M34" s="10"/>
      <c r="N34" s="10"/>
      <c r="O34" s="1"/>
    </row>
    <row r="35" spans="1:15" s="63" customFormat="1" x14ac:dyDescent="0.35">
      <c r="A35" s="2"/>
      <c r="B35" s="2"/>
      <c r="C35" s="2"/>
      <c r="D35" s="12"/>
      <c r="E35" s="2"/>
      <c r="F35" s="2"/>
      <c r="G35" s="29"/>
      <c r="H35" s="29"/>
      <c r="I35" s="29"/>
      <c r="J35" s="29"/>
      <c r="K35" s="2"/>
      <c r="L35" s="10"/>
      <c r="M35" s="10"/>
      <c r="N35" s="10"/>
      <c r="O35" s="1"/>
    </row>
    <row r="36" spans="1:15" s="63" customFormat="1" x14ac:dyDescent="0.35">
      <c r="A36" s="2"/>
      <c r="B36" s="2"/>
      <c r="C36" s="2"/>
      <c r="D36" s="12"/>
      <c r="E36" s="2"/>
      <c r="F36" s="2"/>
      <c r="G36" s="29"/>
      <c r="H36" s="29"/>
      <c r="I36" s="29"/>
      <c r="J36" s="29"/>
      <c r="K36" s="2"/>
      <c r="L36" s="10"/>
      <c r="M36" s="10"/>
      <c r="N36" s="10"/>
      <c r="O36" s="1"/>
    </row>
    <row r="37" spans="1:15" s="63" customFormat="1" x14ac:dyDescent="0.35">
      <c r="A37" s="2"/>
      <c r="B37" s="2"/>
      <c r="C37" s="2"/>
      <c r="D37" s="12"/>
      <c r="E37" s="2"/>
      <c r="F37" s="2"/>
      <c r="G37" s="29"/>
      <c r="H37" s="29"/>
      <c r="I37" s="29"/>
      <c r="J37" s="29"/>
      <c r="K37" s="2"/>
      <c r="L37" s="10"/>
      <c r="M37" s="10"/>
      <c r="N37" s="10"/>
      <c r="O37" s="1"/>
    </row>
    <row r="38" spans="1:15" s="63" customFormat="1" x14ac:dyDescent="0.35">
      <c r="A38" s="2"/>
      <c r="B38" s="2"/>
      <c r="C38" s="2"/>
      <c r="D38" s="12"/>
      <c r="E38" s="2"/>
      <c r="F38" s="2"/>
      <c r="G38" s="29"/>
      <c r="H38" s="29"/>
      <c r="I38" s="29"/>
      <c r="J38" s="29"/>
      <c r="K38" s="2"/>
      <c r="L38" s="10"/>
      <c r="M38" s="10"/>
      <c r="N38" s="10"/>
      <c r="O38" s="1"/>
    </row>
    <row r="39" spans="1:15" x14ac:dyDescent="0.35">
      <c r="M39" s="93"/>
    </row>
    <row r="40" spans="1:15" s="63" customFormat="1" x14ac:dyDescent="0.35">
      <c r="A40" s="2"/>
      <c r="B40" s="2"/>
      <c r="C40" s="2"/>
      <c r="D40" s="12"/>
      <c r="E40" s="2"/>
      <c r="F40" s="2"/>
      <c r="G40" s="29"/>
      <c r="H40" s="29"/>
      <c r="I40" s="29"/>
      <c r="J40" s="29"/>
      <c r="K40" s="2"/>
      <c r="L40" s="10"/>
      <c r="M40" s="10"/>
      <c r="N40" s="10"/>
      <c r="O40" s="1"/>
    </row>
    <row r="41" spans="1:15" s="63" customFormat="1" x14ac:dyDescent="0.35">
      <c r="A41" s="2"/>
      <c r="B41" s="2"/>
      <c r="C41" s="2"/>
      <c r="D41" s="12"/>
      <c r="E41" s="2"/>
      <c r="F41" s="2"/>
      <c r="G41" s="29"/>
      <c r="H41" s="29"/>
      <c r="I41" s="29"/>
      <c r="J41" s="29"/>
      <c r="K41" s="2"/>
      <c r="L41" s="10"/>
      <c r="M41" s="10"/>
      <c r="N41" s="10"/>
      <c r="O41" s="1"/>
    </row>
    <row r="42" spans="1:15" s="63" customFormat="1" x14ac:dyDescent="0.35">
      <c r="A42" s="2"/>
      <c r="B42" s="2"/>
      <c r="C42" s="2"/>
      <c r="D42" s="12"/>
      <c r="E42" s="2"/>
      <c r="F42" s="2"/>
      <c r="G42" s="29"/>
      <c r="H42" s="29"/>
      <c r="I42" s="29"/>
      <c r="J42" s="29"/>
      <c r="K42" s="2"/>
      <c r="L42" s="10"/>
      <c r="M42" s="10"/>
      <c r="N42" s="10"/>
      <c r="O42" s="1"/>
    </row>
    <row r="47" spans="1:15" s="10" customFormat="1" x14ac:dyDescent="0.35">
      <c r="A47" s="2"/>
      <c r="B47" s="2"/>
      <c r="C47" s="2"/>
      <c r="D47" s="12"/>
      <c r="E47" s="2"/>
      <c r="F47" s="2"/>
      <c r="G47" s="29"/>
      <c r="H47" s="29"/>
      <c r="I47" s="29"/>
      <c r="J47" s="29"/>
      <c r="K47" s="2"/>
      <c r="O47" s="1"/>
    </row>
    <row r="49" spans="1:15" s="10" customFormat="1" x14ac:dyDescent="0.35">
      <c r="A49" s="2"/>
      <c r="B49" s="2"/>
      <c r="C49" s="2"/>
      <c r="D49" s="12"/>
      <c r="E49" s="2"/>
      <c r="F49" s="2"/>
      <c r="G49" s="29"/>
      <c r="H49" s="29"/>
      <c r="I49" s="29"/>
      <c r="J49" s="29"/>
      <c r="K49" s="2"/>
      <c r="O49" s="1"/>
    </row>
    <row r="86" spans="1:15" s="91" customFormat="1" x14ac:dyDescent="0.35">
      <c r="A86" s="2"/>
      <c r="B86" s="2"/>
      <c r="C86" s="2"/>
      <c r="D86" s="12"/>
      <c r="E86" s="2"/>
      <c r="F86" s="2"/>
      <c r="G86" s="29"/>
      <c r="H86" s="29"/>
      <c r="I86" s="29"/>
      <c r="J86" s="29"/>
      <c r="K86" s="2"/>
      <c r="L86" s="10"/>
      <c r="M86" s="10"/>
      <c r="N86" s="10"/>
      <c r="O86" s="1"/>
    </row>
    <row r="88" spans="1:15" s="87" customFormat="1" x14ac:dyDescent="0.35">
      <c r="A88" s="2"/>
      <c r="B88" s="2"/>
      <c r="C88" s="2"/>
      <c r="D88" s="12"/>
      <c r="E88" s="2"/>
      <c r="F88" s="2"/>
      <c r="G88" s="29"/>
      <c r="H88" s="29"/>
      <c r="I88" s="29"/>
      <c r="J88" s="29"/>
      <c r="K88" s="2"/>
      <c r="L88" s="10"/>
      <c r="M88" s="10"/>
      <c r="N88" s="10"/>
      <c r="O88" s="1"/>
    </row>
  </sheetData>
  <mergeCells count="26">
    <mergeCell ref="K29:M29"/>
    <mergeCell ref="J30:N30"/>
    <mergeCell ref="B17:C17"/>
    <mergeCell ref="B20:C20"/>
    <mergeCell ref="K26:M26"/>
    <mergeCell ref="N10:N11"/>
    <mergeCell ref="B12:C12"/>
    <mergeCell ref="B22:C22"/>
    <mergeCell ref="K27:M27"/>
    <mergeCell ref="K28:M28"/>
    <mergeCell ref="O13:O15"/>
    <mergeCell ref="B13:B16"/>
    <mergeCell ref="A18:A19"/>
    <mergeCell ref="B18:B19"/>
    <mergeCell ref="A1:N1"/>
    <mergeCell ref="H2:J5"/>
    <mergeCell ref="A10:A11"/>
    <mergeCell ref="B10:B11"/>
    <mergeCell ref="C10:C11"/>
    <mergeCell ref="D10:D11"/>
    <mergeCell ref="E10:E11"/>
    <mergeCell ref="F10:G10"/>
    <mergeCell ref="H10:I10"/>
    <mergeCell ref="J10:J11"/>
    <mergeCell ref="L10:L11"/>
    <mergeCell ref="M10:M11"/>
  </mergeCells>
  <hyperlinks>
    <hyperlink ref="O18" r:id="rId1"/>
    <hyperlink ref="O19" r:id="rId2"/>
    <hyperlink ref="O16" r:id="rId3"/>
  </hyperlinks>
  <pageMargins left="0.74803149606299202" right="0.74803149606299202" top="1" bottom="0.98425196850393704" header="0.511811023622047" footer="0.511811023622047"/>
  <pageSetup scale="30" orientation="landscape" r:id="rId4"/>
  <headerFooter alignWithMargins="0"/>
  <colBreaks count="1" manualBreakCount="1">
    <brk id="14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81"/>
  <sheetViews>
    <sheetView zoomScale="65" zoomScaleNormal="65" workbookViewId="0">
      <selection activeCell="J25" sqref="J25"/>
    </sheetView>
  </sheetViews>
  <sheetFormatPr defaultColWidth="9" defaultRowHeight="14.5" x14ac:dyDescent="0.35"/>
  <cols>
    <col min="1" max="1" width="3.58203125" style="2" customWidth="1"/>
    <col min="2" max="2" width="19.58203125" style="2" customWidth="1"/>
    <col min="3" max="3" width="51.6640625" style="2" customWidth="1"/>
    <col min="4" max="4" width="9.75" style="12" bestFit="1" customWidth="1"/>
    <col min="5" max="5" width="16.25" style="2" bestFit="1" customWidth="1"/>
    <col min="6" max="6" width="20.08203125" style="2" bestFit="1" customWidth="1"/>
    <col min="7" max="7" width="22.58203125" style="29" bestFit="1" customWidth="1"/>
    <col min="8" max="8" width="18" style="29" bestFit="1" customWidth="1"/>
    <col min="9" max="9" width="15.08203125" style="29" customWidth="1"/>
    <col min="10" max="10" width="15.33203125" style="29" bestFit="1" customWidth="1"/>
    <col min="11" max="11" width="1.58203125" style="2" customWidth="1"/>
    <col min="12" max="13" width="7.58203125" style="10" customWidth="1"/>
    <col min="14" max="14" width="10.75" style="10" bestFit="1" customWidth="1"/>
    <col min="15" max="15" width="34.1640625" style="1" bestFit="1" customWidth="1"/>
    <col min="16" max="16384" width="9" style="2"/>
  </cols>
  <sheetData>
    <row r="1" spans="1:16" ht="15" thickBot="1" x14ac:dyDescent="0.4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6" x14ac:dyDescent="0.35">
      <c r="A2" s="3" t="s">
        <v>1</v>
      </c>
      <c r="B2" s="4"/>
      <c r="C2" s="5" t="s">
        <v>2</v>
      </c>
      <c r="D2" s="6"/>
      <c r="E2" s="7"/>
      <c r="F2" s="4" t="s">
        <v>3</v>
      </c>
      <c r="G2" s="8"/>
      <c r="H2" s="134" t="s">
        <v>45</v>
      </c>
      <c r="I2" s="134"/>
      <c r="J2" s="135"/>
      <c r="L2" s="9"/>
    </row>
    <row r="3" spans="1:16" x14ac:dyDescent="0.35">
      <c r="A3" s="11" t="s">
        <v>4</v>
      </c>
      <c r="C3" s="2" t="s">
        <v>5</v>
      </c>
      <c r="E3" s="13"/>
      <c r="G3" s="14"/>
      <c r="H3" s="136"/>
      <c r="I3" s="136"/>
      <c r="J3" s="137"/>
    </row>
    <row r="4" spans="1:16" ht="15.5" x14ac:dyDescent="0.35">
      <c r="A4" s="15" t="s">
        <v>6</v>
      </c>
      <c r="B4" s="16"/>
      <c r="C4" t="s">
        <v>44</v>
      </c>
      <c r="E4" s="13"/>
      <c r="G4" s="17"/>
      <c r="H4" s="136"/>
      <c r="I4" s="136"/>
      <c r="J4" s="137"/>
    </row>
    <row r="5" spans="1:16" x14ac:dyDescent="0.35">
      <c r="A5" s="15" t="s">
        <v>7</v>
      </c>
      <c r="B5" s="16"/>
      <c r="C5" s="2" t="s">
        <v>8</v>
      </c>
      <c r="E5" s="13"/>
      <c r="G5" s="18"/>
      <c r="H5" s="136"/>
      <c r="I5" s="136"/>
      <c r="J5" s="137"/>
    </row>
    <row r="6" spans="1:16" ht="14.5" customHeight="1" x14ac:dyDescent="0.35">
      <c r="A6" s="15" t="s">
        <v>9</v>
      </c>
      <c r="B6" s="16"/>
      <c r="C6" s="2" t="s">
        <v>8</v>
      </c>
      <c r="E6" s="13"/>
      <c r="F6" s="2" t="s">
        <v>10</v>
      </c>
      <c r="G6" s="18"/>
      <c r="H6" s="19" t="s">
        <v>2</v>
      </c>
      <c r="I6" s="18"/>
      <c r="J6" s="20"/>
    </row>
    <row r="7" spans="1:16" x14ac:dyDescent="0.35">
      <c r="A7" s="15" t="s">
        <v>11</v>
      </c>
      <c r="B7" s="16"/>
      <c r="C7" s="2" t="s">
        <v>12</v>
      </c>
      <c r="E7" s="13"/>
      <c r="F7" s="2" t="s">
        <v>13</v>
      </c>
      <c r="G7" s="18"/>
      <c r="H7" s="18" t="s">
        <v>8</v>
      </c>
      <c r="I7" s="18"/>
      <c r="J7" s="20"/>
    </row>
    <row r="8" spans="1:16" ht="15" thickBot="1" x14ac:dyDescent="0.4">
      <c r="A8" s="21"/>
      <c r="B8" s="22"/>
      <c r="D8" s="23"/>
      <c r="E8" s="24"/>
      <c r="F8" s="25"/>
      <c r="G8" s="26"/>
      <c r="H8" s="26"/>
      <c r="I8" s="26"/>
      <c r="J8" s="27"/>
    </row>
    <row r="9" spans="1:16" x14ac:dyDescent="0.35">
      <c r="C9" s="28"/>
      <c r="G9" s="2"/>
      <c r="H9" s="2"/>
      <c r="I9" s="2"/>
    </row>
    <row r="10" spans="1:16" ht="15.5" x14ac:dyDescent="0.35">
      <c r="A10" s="138" t="s">
        <v>14</v>
      </c>
      <c r="B10" s="138" t="s">
        <v>15</v>
      </c>
      <c r="C10" s="140" t="s">
        <v>16</v>
      </c>
      <c r="D10" s="141" t="s">
        <v>17</v>
      </c>
      <c r="E10" s="138" t="s">
        <v>18</v>
      </c>
      <c r="F10" s="142" t="s">
        <v>19</v>
      </c>
      <c r="G10" s="143"/>
      <c r="H10" s="144" t="s">
        <v>20</v>
      </c>
      <c r="I10" s="144"/>
      <c r="J10" s="145" t="s">
        <v>21</v>
      </c>
      <c r="K10" s="102"/>
      <c r="L10" s="147" t="s">
        <v>22</v>
      </c>
      <c r="M10" s="149" t="s">
        <v>23</v>
      </c>
      <c r="N10" s="149" t="s">
        <v>24</v>
      </c>
      <c r="O10" s="31"/>
    </row>
    <row r="11" spans="1:16" ht="15.5" x14ac:dyDescent="0.35">
      <c r="A11" s="139"/>
      <c r="B11" s="139"/>
      <c r="C11" s="138"/>
      <c r="D11" s="141"/>
      <c r="E11" s="139"/>
      <c r="F11" s="32" t="s">
        <v>25</v>
      </c>
      <c r="G11" s="104" t="s">
        <v>26</v>
      </c>
      <c r="H11" s="104" t="s">
        <v>27</v>
      </c>
      <c r="I11" s="104" t="s">
        <v>28</v>
      </c>
      <c r="J11" s="146"/>
      <c r="K11" s="34"/>
      <c r="L11" s="148"/>
      <c r="M11" s="148"/>
      <c r="N11" s="148"/>
      <c r="O11" s="31"/>
    </row>
    <row r="12" spans="1:16" ht="15.5" x14ac:dyDescent="0.35">
      <c r="A12" s="103" t="s">
        <v>29</v>
      </c>
      <c r="B12" s="150" t="s">
        <v>46</v>
      </c>
      <c r="C12" s="150"/>
      <c r="D12" s="36"/>
      <c r="E12" s="37"/>
      <c r="F12" s="38"/>
      <c r="G12" s="39"/>
      <c r="H12" s="39"/>
      <c r="I12" s="39"/>
      <c r="J12" s="39"/>
      <c r="K12" s="34"/>
      <c r="L12" s="40"/>
      <c r="M12" s="41"/>
      <c r="N12" s="40"/>
      <c r="O12" s="31"/>
      <c r="P12" s="42"/>
    </row>
    <row r="13" spans="1:16" s="10" customFormat="1" ht="31" x14ac:dyDescent="0.35">
      <c r="A13" s="110"/>
      <c r="B13" s="114"/>
      <c r="C13" s="96" t="s">
        <v>51</v>
      </c>
      <c r="D13" s="98">
        <v>2</v>
      </c>
      <c r="E13" s="100">
        <f>8103000/1.11</f>
        <v>7299999.9999999991</v>
      </c>
      <c r="F13" s="45">
        <f>E13*(1-L13)</f>
        <v>7299999.9999999991</v>
      </c>
      <c r="G13" s="46">
        <f>D13*F13</f>
        <v>14599999.999999998</v>
      </c>
      <c r="H13" s="46">
        <f>E13*(1+N13)</f>
        <v>8248999.9999999981</v>
      </c>
      <c r="I13" s="46">
        <f>H13*D13</f>
        <v>16497999.999999996</v>
      </c>
      <c r="J13" s="46">
        <f>I13-G13</f>
        <v>1897999.9999999981</v>
      </c>
      <c r="K13" s="53"/>
      <c r="L13" s="54"/>
      <c r="M13" s="55"/>
      <c r="N13" s="95">
        <v>0.13</v>
      </c>
      <c r="O13" s="113"/>
      <c r="P13" s="48"/>
    </row>
    <row r="14" spans="1:16" s="10" customFormat="1" ht="15.5" x14ac:dyDescent="0.35">
      <c r="A14" s="111"/>
      <c r="B14" s="115"/>
      <c r="C14" s="105" t="s">
        <v>58</v>
      </c>
      <c r="D14" s="98">
        <v>10</v>
      </c>
      <c r="E14" s="100">
        <v>180000</v>
      </c>
      <c r="F14" s="45">
        <f>E14*(1-L14)</f>
        <v>180000</v>
      </c>
      <c r="G14" s="46">
        <f>D14*F14</f>
        <v>1800000</v>
      </c>
      <c r="H14" s="46">
        <f>E14*(1+N14)</f>
        <v>203399.99999999997</v>
      </c>
      <c r="I14" s="46">
        <f>H14*D14</f>
        <v>2033999.9999999998</v>
      </c>
      <c r="J14" s="46">
        <f>I14-G14</f>
        <v>233999.99999999977</v>
      </c>
      <c r="K14" s="53"/>
      <c r="L14" s="54"/>
      <c r="M14" s="55"/>
      <c r="N14" s="95">
        <v>0.13</v>
      </c>
      <c r="O14" s="101" t="s">
        <v>60</v>
      </c>
      <c r="P14" s="48"/>
    </row>
    <row r="15" spans="1:16" s="10" customFormat="1" ht="15.5" x14ac:dyDescent="0.35">
      <c r="A15" s="119" t="s">
        <v>29</v>
      </c>
      <c r="B15" s="150" t="s">
        <v>62</v>
      </c>
      <c r="C15" s="150"/>
      <c r="D15" s="36"/>
      <c r="E15" s="37"/>
      <c r="F15" s="38"/>
      <c r="G15" s="39"/>
      <c r="H15" s="39"/>
      <c r="I15" s="39"/>
      <c r="J15" s="39"/>
      <c r="K15" s="122"/>
      <c r="L15" s="123"/>
      <c r="M15" s="124"/>
      <c r="N15" s="125"/>
      <c r="O15" s="101"/>
      <c r="P15" s="48"/>
    </row>
    <row r="16" spans="1:16" s="10" customFormat="1" ht="15.5" x14ac:dyDescent="0.35">
      <c r="A16" s="111"/>
      <c r="B16" s="115"/>
      <c r="C16" s="121" t="s">
        <v>32</v>
      </c>
      <c r="D16" s="59">
        <v>11</v>
      </c>
      <c r="E16" s="60">
        <v>22500</v>
      </c>
      <c r="F16" s="45">
        <f>E16*(1-L16)</f>
        <v>22500</v>
      </c>
      <c r="G16" s="46">
        <f t="shared" ref="G16" si="0">D16*F16</f>
        <v>247500</v>
      </c>
      <c r="H16" s="46">
        <v>0</v>
      </c>
      <c r="I16" s="46">
        <f>H16*D16</f>
        <v>0</v>
      </c>
      <c r="J16" s="46">
        <f>I16-'[1]Sales Order'!$K$20</f>
        <v>0</v>
      </c>
      <c r="K16" s="122"/>
      <c r="L16" s="123"/>
      <c r="M16" s="124"/>
      <c r="N16" s="125"/>
      <c r="O16" s="101"/>
      <c r="P16" s="48"/>
    </row>
    <row r="17" spans="1:15" s="63" customFormat="1" ht="15.5" x14ac:dyDescent="0.35">
      <c r="A17" s="64"/>
      <c r="B17" s="64"/>
      <c r="C17" s="64" t="s">
        <v>33</v>
      </c>
      <c r="D17" s="65"/>
      <c r="E17" s="66"/>
      <c r="F17" s="66"/>
      <c r="G17" s="67">
        <f>SUM(G12:G16)</f>
        <v>16647499.999999998</v>
      </c>
      <c r="H17" s="67"/>
      <c r="I17" s="108">
        <f>SUM(I13:I14)</f>
        <v>18531999.999999996</v>
      </c>
      <c r="J17" s="67">
        <f>I17-G17</f>
        <v>1884499.9999999981</v>
      </c>
      <c r="K17" s="68"/>
      <c r="L17" s="69"/>
      <c r="M17" s="70"/>
      <c r="N17" s="69"/>
      <c r="O17" s="1"/>
    </row>
    <row r="18" spans="1:15" s="63" customFormat="1" ht="15.5" x14ac:dyDescent="0.35">
      <c r="A18" s="71"/>
      <c r="B18" s="102"/>
      <c r="C18" s="102"/>
      <c r="D18" s="72"/>
      <c r="E18" s="102"/>
      <c r="F18" s="73"/>
      <c r="G18" s="74"/>
      <c r="H18" s="74"/>
      <c r="I18" s="74"/>
      <c r="J18" s="74"/>
      <c r="K18" s="102"/>
      <c r="L18" s="75"/>
      <c r="M18" s="75"/>
      <c r="N18" s="75"/>
      <c r="O18" s="1"/>
    </row>
    <row r="19" spans="1:15" s="63" customFormat="1" ht="15.5" x14ac:dyDescent="0.35">
      <c r="A19" s="71"/>
      <c r="B19" s="76" t="s">
        <v>34</v>
      </c>
      <c r="C19" s="102" t="s">
        <v>8</v>
      </c>
      <c r="D19" s="72"/>
      <c r="E19" s="102"/>
      <c r="F19" s="77" t="s">
        <v>35</v>
      </c>
      <c r="G19" s="77"/>
      <c r="H19" s="77" t="s">
        <v>36</v>
      </c>
      <c r="I19" s="77"/>
      <c r="J19" s="78" t="s">
        <v>37</v>
      </c>
      <c r="K19" s="152">
        <f>I17-G17</f>
        <v>1884499.9999999981</v>
      </c>
      <c r="L19" s="153"/>
      <c r="M19" s="153"/>
      <c r="N19" s="79">
        <f>K19/I17</f>
        <v>0.10168897042952722</v>
      </c>
      <c r="O19" s="1"/>
    </row>
    <row r="20" spans="1:15" s="63" customFormat="1" ht="15.5" x14ac:dyDescent="0.35">
      <c r="A20" s="71"/>
      <c r="B20" s="102" t="s">
        <v>38</v>
      </c>
      <c r="C20" s="102" t="s">
        <v>2</v>
      </c>
      <c r="D20" s="72"/>
      <c r="E20" s="102"/>
      <c r="F20" s="77"/>
      <c r="G20" s="77"/>
      <c r="H20" s="77"/>
      <c r="I20" s="77"/>
      <c r="J20" s="78" t="s">
        <v>39</v>
      </c>
      <c r="K20" s="152">
        <f>G17*N20</f>
        <v>332949.99999999994</v>
      </c>
      <c r="L20" s="153"/>
      <c r="M20" s="153"/>
      <c r="N20" s="79">
        <v>0.02</v>
      </c>
      <c r="O20" s="1"/>
    </row>
    <row r="21" spans="1:15" s="63" customFormat="1" ht="15.5" x14ac:dyDescent="0.35">
      <c r="A21" s="71"/>
      <c r="B21" s="80"/>
      <c r="C21" s="102"/>
      <c r="D21" s="81"/>
      <c r="E21" s="80"/>
      <c r="F21" s="82"/>
      <c r="G21" s="82"/>
      <c r="H21" s="82"/>
      <c r="I21" s="82"/>
      <c r="J21" s="78" t="s">
        <v>40</v>
      </c>
      <c r="K21" s="152">
        <f>K19-SUM(K20:K20)</f>
        <v>1551549.9999999981</v>
      </c>
      <c r="L21" s="153"/>
      <c r="M21" s="153"/>
      <c r="N21" s="79">
        <f>K21/I17</f>
        <v>8.3722749838117769E-2</v>
      </c>
      <c r="O21" s="1"/>
    </row>
    <row r="22" spans="1:15" s="63" customFormat="1" ht="15.5" x14ac:dyDescent="0.35">
      <c r="A22" s="71"/>
      <c r="B22" s="102"/>
      <c r="C22" s="102"/>
      <c r="D22" s="72"/>
      <c r="E22" s="102"/>
      <c r="F22" s="83"/>
      <c r="G22" s="83"/>
      <c r="H22" s="83"/>
      <c r="I22" s="83"/>
      <c r="J22" s="78" t="s">
        <v>41</v>
      </c>
      <c r="K22" s="154">
        <f>N22*K21</f>
        <v>46546.499999999942</v>
      </c>
      <c r="L22" s="153"/>
      <c r="M22" s="153"/>
      <c r="N22" s="79">
        <v>0.03</v>
      </c>
      <c r="O22" s="84"/>
    </row>
    <row r="23" spans="1:15" s="63" customFormat="1" ht="15.5" x14ac:dyDescent="0.35">
      <c r="A23" s="71"/>
      <c r="B23" s="102"/>
      <c r="C23" s="102"/>
      <c r="D23" s="72"/>
      <c r="E23" s="102"/>
      <c r="F23" s="85" t="s">
        <v>42</v>
      </c>
      <c r="G23" s="85"/>
      <c r="H23" s="85" t="s">
        <v>43</v>
      </c>
      <c r="I23" s="85"/>
      <c r="J23" s="155"/>
      <c r="K23" s="156"/>
      <c r="L23" s="156"/>
      <c r="M23" s="156"/>
      <c r="N23" s="156"/>
      <c r="O23" s="1"/>
    </row>
    <row r="24" spans="1:15" s="63" customFormat="1" x14ac:dyDescent="0.35">
      <c r="A24" s="2"/>
      <c r="B24" s="2"/>
      <c r="C24" s="2"/>
      <c r="D24" s="12"/>
      <c r="E24" s="2"/>
      <c r="F24" s="2"/>
      <c r="G24" s="29"/>
      <c r="H24" s="29"/>
      <c r="I24" s="29"/>
      <c r="J24" s="29"/>
      <c r="K24" s="2"/>
      <c r="L24" s="10"/>
      <c r="M24" s="10"/>
      <c r="N24" s="10"/>
      <c r="O24" s="86"/>
    </row>
    <row r="25" spans="1:15" s="63" customFormat="1" x14ac:dyDescent="0.35">
      <c r="A25" s="87"/>
      <c r="B25" s="2"/>
      <c r="C25" s="2"/>
      <c r="D25" s="12"/>
      <c r="E25" s="2"/>
      <c r="F25" s="88"/>
      <c r="G25" s="29"/>
      <c r="H25" s="29"/>
      <c r="I25" s="29"/>
      <c r="J25" s="89"/>
      <c r="K25" s="2"/>
      <c r="L25" s="10"/>
      <c r="M25" s="10"/>
      <c r="N25" s="10"/>
      <c r="O25" s="1"/>
    </row>
    <row r="26" spans="1:15" s="63" customFormat="1" x14ac:dyDescent="0.35">
      <c r="A26" s="2"/>
      <c r="B26" s="2"/>
      <c r="C26" s="2"/>
      <c r="D26" s="12"/>
      <c r="E26" s="2"/>
      <c r="F26" s="2"/>
      <c r="G26" s="29"/>
      <c r="H26" s="29"/>
      <c r="I26" s="29"/>
      <c r="J26" s="90"/>
      <c r="K26" s="2"/>
      <c r="L26" s="10"/>
      <c r="M26" s="10"/>
      <c r="N26" s="10"/>
      <c r="O26" s="1"/>
    </row>
    <row r="27" spans="1:15" s="63" customFormat="1" x14ac:dyDescent="0.35">
      <c r="A27" s="91"/>
      <c r="B27" s="2"/>
      <c r="C27" s="92"/>
      <c r="D27" s="12"/>
      <c r="E27" s="2"/>
      <c r="F27" s="2"/>
      <c r="G27" s="29"/>
      <c r="H27" s="29"/>
      <c r="I27" s="29"/>
      <c r="J27" s="29"/>
      <c r="K27" s="2"/>
      <c r="L27" s="10"/>
      <c r="M27" s="10"/>
      <c r="N27" s="10"/>
      <c r="O27" s="1"/>
    </row>
    <row r="28" spans="1:15" s="63" customFormat="1" x14ac:dyDescent="0.35">
      <c r="A28" s="2"/>
      <c r="B28" s="2"/>
      <c r="C28" s="2"/>
      <c r="D28" s="12"/>
      <c r="E28" s="2"/>
      <c r="F28" s="2"/>
      <c r="G28" s="29"/>
      <c r="H28" s="29"/>
      <c r="I28" s="29"/>
      <c r="J28" s="29"/>
      <c r="K28" s="2"/>
      <c r="L28" s="10"/>
      <c r="M28" s="10"/>
      <c r="N28" s="10"/>
      <c r="O28" s="1"/>
    </row>
    <row r="29" spans="1:15" s="63" customFormat="1" x14ac:dyDescent="0.35">
      <c r="A29" s="2"/>
      <c r="B29" s="2"/>
      <c r="C29" s="2"/>
      <c r="D29" s="12"/>
      <c r="E29" s="2"/>
      <c r="F29" s="2"/>
      <c r="G29" s="29"/>
      <c r="H29" s="29"/>
      <c r="I29" s="29"/>
      <c r="J29" s="29"/>
      <c r="K29" s="2"/>
      <c r="L29" s="10"/>
      <c r="M29" s="10"/>
      <c r="N29" s="10"/>
      <c r="O29" s="1"/>
    </row>
    <row r="30" spans="1:15" s="63" customFormat="1" x14ac:dyDescent="0.35">
      <c r="A30" s="2"/>
      <c r="B30" s="2"/>
      <c r="C30" s="2"/>
      <c r="D30" s="12"/>
      <c r="E30" s="2"/>
      <c r="F30" s="2"/>
      <c r="G30" s="29"/>
      <c r="H30" s="29"/>
      <c r="I30" s="29"/>
      <c r="J30" s="29"/>
      <c r="K30" s="2"/>
      <c r="L30" s="10"/>
      <c r="M30" s="10"/>
      <c r="N30" s="10"/>
      <c r="O30" s="1"/>
    </row>
    <row r="31" spans="1:15" s="63" customFormat="1" x14ac:dyDescent="0.35">
      <c r="A31" s="2"/>
      <c r="B31" s="2"/>
      <c r="C31" s="2"/>
      <c r="D31" s="12"/>
      <c r="E31" s="2"/>
      <c r="F31" s="2"/>
      <c r="G31" s="29"/>
      <c r="H31" s="29"/>
      <c r="I31" s="29"/>
      <c r="J31" s="29"/>
      <c r="K31" s="2"/>
      <c r="L31" s="10"/>
      <c r="M31" s="10"/>
      <c r="N31" s="10"/>
      <c r="O31" s="1"/>
    </row>
    <row r="32" spans="1:15" x14ac:dyDescent="0.35">
      <c r="M32" s="93"/>
    </row>
    <row r="33" spans="1:15" s="63" customFormat="1" x14ac:dyDescent="0.35">
      <c r="A33" s="2"/>
      <c r="B33" s="2"/>
      <c r="C33" s="2"/>
      <c r="D33" s="12"/>
      <c r="E33" s="2"/>
      <c r="F33" s="2"/>
      <c r="G33" s="29"/>
      <c r="H33" s="29"/>
      <c r="I33" s="29"/>
      <c r="J33" s="29"/>
      <c r="K33" s="2"/>
      <c r="L33" s="10"/>
      <c r="M33" s="10"/>
      <c r="N33" s="10"/>
      <c r="O33" s="1"/>
    </row>
    <row r="34" spans="1:15" s="63" customFormat="1" x14ac:dyDescent="0.35">
      <c r="A34" s="2"/>
      <c r="B34" s="2"/>
      <c r="C34" s="2"/>
      <c r="D34" s="12"/>
      <c r="E34" s="2"/>
      <c r="F34" s="2"/>
      <c r="G34" s="29"/>
      <c r="H34" s="29"/>
      <c r="I34" s="29"/>
      <c r="J34" s="29"/>
      <c r="K34" s="2"/>
      <c r="L34" s="10"/>
      <c r="M34" s="10"/>
      <c r="N34" s="10"/>
      <c r="O34" s="1"/>
    </row>
    <row r="35" spans="1:15" s="63" customFormat="1" x14ac:dyDescent="0.35">
      <c r="A35" s="2"/>
      <c r="B35" s="2"/>
      <c r="C35" s="2"/>
      <c r="D35" s="12"/>
      <c r="E35" s="2"/>
      <c r="F35" s="2"/>
      <c r="G35" s="29"/>
      <c r="H35" s="29"/>
      <c r="I35" s="29"/>
      <c r="J35" s="29"/>
      <c r="K35" s="2"/>
      <c r="L35" s="10"/>
      <c r="M35" s="10"/>
      <c r="N35" s="10"/>
      <c r="O35" s="1"/>
    </row>
    <row r="40" spans="1:15" s="10" customFormat="1" x14ac:dyDescent="0.35">
      <c r="A40" s="2"/>
      <c r="B40" s="2"/>
      <c r="C40" s="2"/>
      <c r="D40" s="12"/>
      <c r="E40" s="2"/>
      <c r="F40" s="2"/>
      <c r="G40" s="29"/>
      <c r="H40" s="29"/>
      <c r="I40" s="29"/>
      <c r="J40" s="29"/>
      <c r="K40" s="2"/>
      <c r="O40" s="1"/>
    </row>
    <row r="42" spans="1:15" s="10" customFormat="1" x14ac:dyDescent="0.35">
      <c r="A42" s="2"/>
      <c r="B42" s="2"/>
      <c r="C42" s="2"/>
      <c r="D42" s="12"/>
      <c r="E42" s="2"/>
      <c r="F42" s="2"/>
      <c r="G42" s="29"/>
      <c r="H42" s="29"/>
      <c r="I42" s="29"/>
      <c r="J42" s="29"/>
      <c r="K42" s="2"/>
      <c r="O42" s="1"/>
    </row>
    <row r="79" spans="1:15" s="91" customFormat="1" x14ac:dyDescent="0.35">
      <c r="A79" s="2"/>
      <c r="B79" s="2"/>
      <c r="C79" s="2"/>
      <c r="D79" s="12"/>
      <c r="E79" s="2"/>
      <c r="F79" s="2"/>
      <c r="G79" s="29"/>
      <c r="H79" s="29"/>
      <c r="I79" s="29"/>
      <c r="J79" s="29"/>
      <c r="K79" s="2"/>
      <c r="L79" s="10"/>
      <c r="M79" s="10"/>
      <c r="N79" s="10"/>
      <c r="O79" s="1"/>
    </row>
    <row r="81" spans="1:15" s="87" customFormat="1" x14ac:dyDescent="0.35">
      <c r="A81" s="2"/>
      <c r="B81" s="2"/>
      <c r="C81" s="2"/>
      <c r="D81" s="12"/>
      <c r="E81" s="2"/>
      <c r="F81" s="2"/>
      <c r="G81" s="29"/>
      <c r="H81" s="29"/>
      <c r="I81" s="29"/>
      <c r="J81" s="29"/>
      <c r="K81" s="2"/>
      <c r="L81" s="10"/>
      <c r="M81" s="10"/>
      <c r="N81" s="10"/>
      <c r="O81" s="1"/>
    </row>
  </sheetData>
  <mergeCells count="20">
    <mergeCell ref="K20:M20"/>
    <mergeCell ref="K21:M21"/>
    <mergeCell ref="K22:M22"/>
    <mergeCell ref="J23:N23"/>
    <mergeCell ref="K19:M19"/>
    <mergeCell ref="A1:N1"/>
    <mergeCell ref="H2:J5"/>
    <mergeCell ref="A10:A11"/>
    <mergeCell ref="B10:B11"/>
    <mergeCell ref="C10:C11"/>
    <mergeCell ref="D10:D11"/>
    <mergeCell ref="E10:E11"/>
    <mergeCell ref="F10:G10"/>
    <mergeCell ref="H10:I10"/>
    <mergeCell ref="J10:J11"/>
    <mergeCell ref="B15:C15"/>
    <mergeCell ref="L10:L11"/>
    <mergeCell ref="M10:M11"/>
    <mergeCell ref="N10:N11"/>
    <mergeCell ref="B12:C12"/>
  </mergeCells>
  <hyperlinks>
    <hyperlink ref="O14" r:id="rId1"/>
  </hyperlinks>
  <pageMargins left="0.74803149606299202" right="0.74803149606299202" top="1" bottom="0.98425196850393704" header="0.511811023622047" footer="0.511811023622047"/>
  <pageSetup scale="30" orientation="landscape" r:id="rId2"/>
  <headerFooter alignWithMargins="0"/>
  <colBreaks count="1" manualBreakCount="1">
    <brk id="14" max="2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79"/>
  <sheetViews>
    <sheetView tabSelected="1" zoomScale="65" zoomScaleNormal="65" workbookViewId="0">
      <selection activeCell="G19" sqref="G19"/>
    </sheetView>
  </sheetViews>
  <sheetFormatPr defaultColWidth="9" defaultRowHeight="14.5" x14ac:dyDescent="0.35"/>
  <cols>
    <col min="1" max="1" width="3.58203125" style="2" customWidth="1"/>
    <col min="2" max="2" width="19.58203125" style="2" customWidth="1"/>
    <col min="3" max="3" width="51.6640625" style="2" customWidth="1"/>
    <col min="4" max="4" width="9.75" style="12" bestFit="1" customWidth="1"/>
    <col min="5" max="5" width="16.25" style="2" bestFit="1" customWidth="1"/>
    <col min="6" max="6" width="20.08203125" style="2" bestFit="1" customWidth="1"/>
    <col min="7" max="7" width="22.58203125" style="29" bestFit="1" customWidth="1"/>
    <col min="8" max="8" width="18" style="29" bestFit="1" customWidth="1"/>
    <col min="9" max="9" width="15.08203125" style="29" customWidth="1"/>
    <col min="10" max="10" width="15.33203125" style="29" bestFit="1" customWidth="1"/>
    <col min="11" max="11" width="1.58203125" style="2" customWidth="1"/>
    <col min="12" max="13" width="7.58203125" style="10" customWidth="1"/>
    <col min="14" max="14" width="10.75" style="10" bestFit="1" customWidth="1"/>
    <col min="15" max="15" width="34.1640625" style="1" bestFit="1" customWidth="1"/>
    <col min="16" max="16384" width="9" style="2"/>
  </cols>
  <sheetData>
    <row r="1" spans="1:16" ht="15" thickBot="1" x14ac:dyDescent="0.4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6" x14ac:dyDescent="0.35">
      <c r="A2" s="3" t="s">
        <v>1</v>
      </c>
      <c r="B2" s="4"/>
      <c r="C2" s="5" t="s">
        <v>2</v>
      </c>
      <c r="D2" s="6"/>
      <c r="E2" s="7"/>
      <c r="F2" s="4" t="s">
        <v>3</v>
      </c>
      <c r="G2" s="8"/>
      <c r="H2" s="134" t="s">
        <v>45</v>
      </c>
      <c r="I2" s="134"/>
      <c r="J2" s="135"/>
      <c r="L2" s="9"/>
    </row>
    <row r="3" spans="1:16" x14ac:dyDescent="0.35">
      <c r="A3" s="11" t="s">
        <v>4</v>
      </c>
      <c r="C3" s="2" t="s">
        <v>5</v>
      </c>
      <c r="E3" s="13"/>
      <c r="G3" s="14"/>
      <c r="H3" s="136"/>
      <c r="I3" s="136"/>
      <c r="J3" s="137"/>
    </row>
    <row r="4" spans="1:16" ht="15.5" x14ac:dyDescent="0.35">
      <c r="A4" s="15" t="s">
        <v>6</v>
      </c>
      <c r="B4" s="16"/>
      <c r="C4" t="s">
        <v>44</v>
      </c>
      <c r="E4" s="13"/>
      <c r="G4" s="17"/>
      <c r="H4" s="136"/>
      <c r="I4" s="136"/>
      <c r="J4" s="137"/>
    </row>
    <row r="5" spans="1:16" x14ac:dyDescent="0.35">
      <c r="A5" s="15" t="s">
        <v>7</v>
      </c>
      <c r="B5" s="16"/>
      <c r="C5" s="2" t="s">
        <v>8</v>
      </c>
      <c r="E5" s="13"/>
      <c r="G5" s="18"/>
      <c r="H5" s="136"/>
      <c r="I5" s="136"/>
      <c r="J5" s="137"/>
    </row>
    <row r="6" spans="1:16" ht="14.5" customHeight="1" x14ac:dyDescent="0.35">
      <c r="A6" s="15" t="s">
        <v>9</v>
      </c>
      <c r="B6" s="16"/>
      <c r="C6" s="2" t="s">
        <v>8</v>
      </c>
      <c r="E6" s="13"/>
      <c r="F6" s="2" t="s">
        <v>10</v>
      </c>
      <c r="G6" s="18"/>
      <c r="H6" s="19" t="s">
        <v>2</v>
      </c>
      <c r="I6" s="18"/>
      <c r="J6" s="20"/>
    </row>
    <row r="7" spans="1:16" x14ac:dyDescent="0.35">
      <c r="A7" s="15" t="s">
        <v>11</v>
      </c>
      <c r="B7" s="16"/>
      <c r="C7" s="2" t="s">
        <v>12</v>
      </c>
      <c r="E7" s="13"/>
      <c r="F7" s="2" t="s">
        <v>13</v>
      </c>
      <c r="G7" s="18"/>
      <c r="H7" s="18" t="s">
        <v>8</v>
      </c>
      <c r="I7" s="18"/>
      <c r="J7" s="20"/>
    </row>
    <row r="8" spans="1:16" ht="15" thickBot="1" x14ac:dyDescent="0.4">
      <c r="A8" s="21"/>
      <c r="B8" s="22"/>
      <c r="D8" s="23"/>
      <c r="E8" s="24"/>
      <c r="F8" s="25"/>
      <c r="G8" s="26"/>
      <c r="H8" s="26"/>
      <c r="I8" s="26"/>
      <c r="J8" s="27"/>
    </row>
    <row r="9" spans="1:16" x14ac:dyDescent="0.35">
      <c r="C9" s="28"/>
      <c r="G9" s="2"/>
      <c r="H9" s="2"/>
      <c r="I9" s="2"/>
    </row>
    <row r="10" spans="1:16" ht="15.5" x14ac:dyDescent="0.35">
      <c r="A10" s="138" t="s">
        <v>14</v>
      </c>
      <c r="B10" s="138" t="s">
        <v>15</v>
      </c>
      <c r="C10" s="140" t="s">
        <v>16</v>
      </c>
      <c r="D10" s="141" t="s">
        <v>17</v>
      </c>
      <c r="E10" s="138" t="s">
        <v>18</v>
      </c>
      <c r="F10" s="142" t="s">
        <v>19</v>
      </c>
      <c r="G10" s="143"/>
      <c r="H10" s="144" t="s">
        <v>20</v>
      </c>
      <c r="I10" s="144"/>
      <c r="J10" s="145" t="s">
        <v>21</v>
      </c>
      <c r="K10" s="120"/>
      <c r="L10" s="147" t="s">
        <v>22</v>
      </c>
      <c r="M10" s="149" t="s">
        <v>23</v>
      </c>
      <c r="N10" s="149" t="s">
        <v>24</v>
      </c>
      <c r="O10" s="31"/>
    </row>
    <row r="11" spans="1:16" ht="15.5" x14ac:dyDescent="0.35">
      <c r="A11" s="139"/>
      <c r="B11" s="139"/>
      <c r="C11" s="138"/>
      <c r="D11" s="141"/>
      <c r="E11" s="139"/>
      <c r="F11" s="32" t="s">
        <v>25</v>
      </c>
      <c r="G11" s="118" t="s">
        <v>26</v>
      </c>
      <c r="H11" s="118" t="s">
        <v>27</v>
      </c>
      <c r="I11" s="118" t="s">
        <v>28</v>
      </c>
      <c r="J11" s="146"/>
      <c r="K11" s="34"/>
      <c r="L11" s="148"/>
      <c r="M11" s="148"/>
      <c r="N11" s="148"/>
      <c r="O11" s="31"/>
    </row>
    <row r="12" spans="1:16" ht="15.5" x14ac:dyDescent="0.35">
      <c r="A12" s="119" t="s">
        <v>29</v>
      </c>
      <c r="B12" s="150" t="s">
        <v>46</v>
      </c>
      <c r="C12" s="150"/>
      <c r="D12" s="36"/>
      <c r="E12" s="37"/>
      <c r="F12" s="38"/>
      <c r="G12" s="39"/>
      <c r="H12" s="39"/>
      <c r="I12" s="39"/>
      <c r="J12" s="39"/>
      <c r="K12" s="34"/>
      <c r="L12" s="40"/>
      <c r="M12" s="41"/>
      <c r="N12" s="40"/>
      <c r="O12" s="31"/>
      <c r="P12" s="42"/>
    </row>
    <row r="13" spans="1:16" s="10" customFormat="1" ht="31" x14ac:dyDescent="0.35">
      <c r="A13" s="110"/>
      <c r="B13" s="114"/>
      <c r="C13" s="96" t="s">
        <v>51</v>
      </c>
      <c r="D13" s="98">
        <v>2</v>
      </c>
      <c r="E13" s="100">
        <f>8103000/1.11</f>
        <v>7299999.9999999991</v>
      </c>
      <c r="F13" s="45">
        <f>E13*(1-L13)</f>
        <v>7299999.9999999991</v>
      </c>
      <c r="G13" s="46">
        <f>D13*F13</f>
        <v>14599999.999999998</v>
      </c>
      <c r="H13" s="46">
        <f>E13*(1+N13)</f>
        <v>7883999.9999999991</v>
      </c>
      <c r="I13" s="46">
        <f>H13*D13</f>
        <v>15767999.999999998</v>
      </c>
      <c r="J13" s="46">
        <f>I13-G13</f>
        <v>1168000</v>
      </c>
      <c r="K13" s="53"/>
      <c r="L13" s="54"/>
      <c r="M13" s="55"/>
      <c r="N13" s="95">
        <v>0.08</v>
      </c>
      <c r="O13" s="117"/>
      <c r="P13" s="48"/>
    </row>
    <row r="14" spans="1:16" s="10" customFormat="1" ht="15.5" x14ac:dyDescent="0.35">
      <c r="A14" s="111"/>
      <c r="B14" s="115"/>
      <c r="C14" s="105" t="s">
        <v>58</v>
      </c>
      <c r="D14" s="98">
        <v>10</v>
      </c>
      <c r="E14" s="100">
        <v>180000</v>
      </c>
      <c r="F14" s="45">
        <f>E14*(1-L14)</f>
        <v>180000</v>
      </c>
      <c r="G14" s="46">
        <f>D14*F14</f>
        <v>1800000</v>
      </c>
      <c r="H14" s="46">
        <f>E14*(1+N14)</f>
        <v>194400</v>
      </c>
      <c r="I14" s="46">
        <f>H14*D14</f>
        <v>1944000</v>
      </c>
      <c r="J14" s="46">
        <f>I14-G14</f>
        <v>144000</v>
      </c>
      <c r="K14" s="53"/>
      <c r="L14" s="54"/>
      <c r="M14" s="55"/>
      <c r="N14" s="95">
        <v>0.08</v>
      </c>
      <c r="O14" s="101" t="s">
        <v>60</v>
      </c>
      <c r="P14" s="48"/>
    </row>
    <row r="15" spans="1:16" s="63" customFormat="1" ht="15.5" x14ac:dyDescent="0.35">
      <c r="A15" s="64"/>
      <c r="B15" s="64"/>
      <c r="C15" s="64" t="s">
        <v>33</v>
      </c>
      <c r="D15" s="65"/>
      <c r="E15" s="66"/>
      <c r="F15" s="66"/>
      <c r="G15" s="67">
        <f>SUM(G12:G14)</f>
        <v>16399999.999999998</v>
      </c>
      <c r="H15" s="67"/>
      <c r="I15" s="108">
        <f>SUM(I13:I14)</f>
        <v>17712000</v>
      </c>
      <c r="J15" s="67">
        <f>I15-G15</f>
        <v>1312000.0000000019</v>
      </c>
      <c r="K15" s="68"/>
      <c r="L15" s="69"/>
      <c r="M15" s="70"/>
      <c r="N15" s="69"/>
      <c r="O15" s="1"/>
    </row>
    <row r="16" spans="1:16" s="63" customFormat="1" ht="15.5" x14ac:dyDescent="0.35">
      <c r="A16" s="71"/>
      <c r="B16" s="120"/>
      <c r="C16" s="120"/>
      <c r="D16" s="72"/>
      <c r="E16" s="120"/>
      <c r="F16" s="73"/>
      <c r="G16" s="74"/>
      <c r="H16" s="74"/>
      <c r="I16" s="74"/>
      <c r="J16" s="74"/>
      <c r="K16" s="120"/>
      <c r="L16" s="75"/>
      <c r="M16" s="75"/>
      <c r="N16" s="75"/>
      <c r="O16" s="1"/>
    </row>
    <row r="17" spans="1:15" s="63" customFormat="1" ht="15.5" x14ac:dyDescent="0.35">
      <c r="A17" s="71"/>
      <c r="B17" s="76" t="s">
        <v>34</v>
      </c>
      <c r="C17" s="120" t="s">
        <v>8</v>
      </c>
      <c r="D17" s="72"/>
      <c r="E17" s="120"/>
      <c r="F17" s="77" t="s">
        <v>35</v>
      </c>
      <c r="G17" s="77"/>
      <c r="H17" s="77" t="s">
        <v>36</v>
      </c>
      <c r="I17" s="77"/>
      <c r="J17" s="78" t="s">
        <v>37</v>
      </c>
      <c r="K17" s="152">
        <f>I15-G15</f>
        <v>1312000.0000000019</v>
      </c>
      <c r="L17" s="153"/>
      <c r="M17" s="153"/>
      <c r="N17" s="79">
        <f>K17/I15</f>
        <v>7.4074074074074181E-2</v>
      </c>
      <c r="O17" s="1"/>
    </row>
    <row r="18" spans="1:15" s="63" customFormat="1" ht="15.5" x14ac:dyDescent="0.35">
      <c r="A18" s="71"/>
      <c r="B18" s="120" t="s">
        <v>38</v>
      </c>
      <c r="C18" s="120" t="s">
        <v>2</v>
      </c>
      <c r="D18" s="72"/>
      <c r="E18" s="120"/>
      <c r="F18" s="77"/>
      <c r="G18" s="77"/>
      <c r="H18" s="77"/>
      <c r="I18" s="77"/>
      <c r="J18" s="78" t="s">
        <v>39</v>
      </c>
      <c r="K18" s="152">
        <f>G15*N18</f>
        <v>327999.99999999994</v>
      </c>
      <c r="L18" s="153"/>
      <c r="M18" s="153"/>
      <c r="N18" s="79">
        <v>0.02</v>
      </c>
      <c r="O18" s="1"/>
    </row>
    <row r="19" spans="1:15" s="63" customFormat="1" ht="15.5" x14ac:dyDescent="0.35">
      <c r="A19" s="71"/>
      <c r="B19" s="80"/>
      <c r="C19" s="120"/>
      <c r="D19" s="81"/>
      <c r="E19" s="80"/>
      <c r="F19" s="82"/>
      <c r="G19" s="82"/>
      <c r="H19" s="82"/>
      <c r="I19" s="82"/>
      <c r="J19" s="78" t="s">
        <v>40</v>
      </c>
      <c r="K19" s="152">
        <f>K17-SUM(K18:K18)</f>
        <v>984000.00000000186</v>
      </c>
      <c r="L19" s="153"/>
      <c r="M19" s="153"/>
      <c r="N19" s="79">
        <f>K19/I15</f>
        <v>5.5555555555555663E-2</v>
      </c>
      <c r="O19" s="1"/>
    </row>
    <row r="20" spans="1:15" s="63" customFormat="1" ht="15.5" x14ac:dyDescent="0.35">
      <c r="A20" s="71"/>
      <c r="B20" s="120"/>
      <c r="C20" s="120"/>
      <c r="D20" s="72"/>
      <c r="E20" s="120"/>
      <c r="F20" s="83"/>
      <c r="G20" s="83"/>
      <c r="H20" s="83"/>
      <c r="I20" s="83"/>
      <c r="J20" s="78" t="s">
        <v>41</v>
      </c>
      <c r="K20" s="154">
        <f>N20*K19</f>
        <v>29520.000000000055</v>
      </c>
      <c r="L20" s="153"/>
      <c r="M20" s="153"/>
      <c r="N20" s="79">
        <v>0.03</v>
      </c>
      <c r="O20" s="84"/>
    </row>
    <row r="21" spans="1:15" s="63" customFormat="1" ht="15.5" x14ac:dyDescent="0.35">
      <c r="A21" s="71"/>
      <c r="B21" s="120"/>
      <c r="C21" s="120"/>
      <c r="D21" s="72"/>
      <c r="E21" s="120"/>
      <c r="F21" s="85" t="s">
        <v>42</v>
      </c>
      <c r="G21" s="85"/>
      <c r="H21" s="85" t="s">
        <v>43</v>
      </c>
      <c r="I21" s="85"/>
      <c r="J21" s="155"/>
      <c r="K21" s="156"/>
      <c r="L21" s="156"/>
      <c r="M21" s="156"/>
      <c r="N21" s="156"/>
      <c r="O21" s="1"/>
    </row>
    <row r="22" spans="1:15" s="63" customFormat="1" x14ac:dyDescent="0.35">
      <c r="A22" s="2"/>
      <c r="B22" s="2"/>
      <c r="C22" s="2"/>
      <c r="D22" s="12"/>
      <c r="E22" s="2"/>
      <c r="F22" s="2"/>
      <c r="G22" s="29"/>
      <c r="H22" s="29"/>
      <c r="I22" s="29"/>
      <c r="J22" s="29"/>
      <c r="K22" s="2"/>
      <c r="L22" s="10"/>
      <c r="M22" s="10"/>
      <c r="N22" s="10"/>
      <c r="O22" s="86"/>
    </row>
    <row r="23" spans="1:15" s="63" customFormat="1" x14ac:dyDescent="0.35">
      <c r="A23" s="87"/>
      <c r="B23" s="2"/>
      <c r="C23" s="2"/>
      <c r="D23" s="12"/>
      <c r="E23" s="2"/>
      <c r="F23" s="88"/>
      <c r="G23" s="29"/>
      <c r="H23" s="29"/>
      <c r="I23" s="29"/>
      <c r="J23" s="89"/>
      <c r="K23" s="2"/>
      <c r="L23" s="10"/>
      <c r="M23" s="10"/>
      <c r="N23" s="10"/>
      <c r="O23" s="1"/>
    </row>
    <row r="24" spans="1:15" s="63" customFormat="1" x14ac:dyDescent="0.35">
      <c r="A24" s="2"/>
      <c r="B24" s="2"/>
      <c r="C24" s="2"/>
      <c r="D24" s="12"/>
      <c r="E24" s="2"/>
      <c r="F24" s="2"/>
      <c r="G24" s="29"/>
      <c r="H24" s="29"/>
      <c r="I24" s="29"/>
      <c r="J24" s="90"/>
      <c r="K24" s="2"/>
      <c r="L24" s="10"/>
      <c r="M24" s="10"/>
      <c r="N24" s="10"/>
      <c r="O24" s="1"/>
    </row>
    <row r="25" spans="1:15" s="63" customFormat="1" x14ac:dyDescent="0.35">
      <c r="A25" s="91"/>
      <c r="B25" s="2"/>
      <c r="C25" s="92"/>
      <c r="D25" s="12"/>
      <c r="E25" s="2"/>
      <c r="F25" s="2"/>
      <c r="G25" s="29"/>
      <c r="H25" s="29"/>
      <c r="I25" s="29"/>
      <c r="J25" s="29"/>
      <c r="K25" s="2"/>
      <c r="L25" s="10"/>
      <c r="M25" s="10"/>
      <c r="N25" s="10"/>
      <c r="O25" s="1"/>
    </row>
    <row r="26" spans="1:15" s="63" customFormat="1" x14ac:dyDescent="0.35">
      <c r="A26" s="2"/>
      <c r="B26" s="2"/>
      <c r="C26" s="2"/>
      <c r="D26" s="12"/>
      <c r="E26" s="2"/>
      <c r="F26" s="2"/>
      <c r="G26" s="29"/>
      <c r="H26" s="29"/>
      <c r="I26" s="29"/>
      <c r="J26" s="29"/>
      <c r="K26" s="2"/>
      <c r="L26" s="10"/>
      <c r="M26" s="10"/>
      <c r="N26" s="10"/>
      <c r="O26" s="1"/>
    </row>
    <row r="27" spans="1:15" s="63" customFormat="1" x14ac:dyDescent="0.35">
      <c r="A27" s="2"/>
      <c r="B27" s="2"/>
      <c r="C27" s="2"/>
      <c r="D27" s="12"/>
      <c r="E27" s="2"/>
      <c r="F27" s="2"/>
      <c r="G27" s="29"/>
      <c r="H27" s="29"/>
      <c r="I27" s="29"/>
      <c r="J27" s="29"/>
      <c r="K27" s="2"/>
      <c r="L27" s="10"/>
      <c r="M27" s="10"/>
      <c r="N27" s="10"/>
      <c r="O27" s="1"/>
    </row>
    <row r="28" spans="1:15" s="63" customFormat="1" x14ac:dyDescent="0.35">
      <c r="A28" s="2"/>
      <c r="B28" s="2"/>
      <c r="C28" s="2"/>
      <c r="D28" s="12"/>
      <c r="E28" s="2"/>
      <c r="F28" s="2"/>
      <c r="G28" s="29"/>
      <c r="H28" s="29"/>
      <c r="I28" s="29"/>
      <c r="J28" s="29"/>
      <c r="K28" s="2"/>
      <c r="L28" s="10"/>
      <c r="M28" s="10"/>
      <c r="N28" s="10"/>
      <c r="O28" s="1"/>
    </row>
    <row r="29" spans="1:15" s="63" customFormat="1" x14ac:dyDescent="0.35">
      <c r="A29" s="2"/>
      <c r="B29" s="2"/>
      <c r="C29" s="2"/>
      <c r="D29" s="12"/>
      <c r="E29" s="2"/>
      <c r="F29" s="2"/>
      <c r="G29" s="29"/>
      <c r="H29" s="29"/>
      <c r="I29" s="29"/>
      <c r="J29" s="29"/>
      <c r="K29" s="2"/>
      <c r="L29" s="10"/>
      <c r="M29" s="10"/>
      <c r="N29" s="10"/>
      <c r="O29" s="1"/>
    </row>
    <row r="30" spans="1:15" x14ac:dyDescent="0.35">
      <c r="M30" s="93"/>
    </row>
    <row r="31" spans="1:15" s="63" customFormat="1" x14ac:dyDescent="0.35">
      <c r="A31" s="2"/>
      <c r="B31" s="2"/>
      <c r="C31" s="2"/>
      <c r="D31" s="12"/>
      <c r="E31" s="2"/>
      <c r="F31" s="2"/>
      <c r="G31" s="29"/>
      <c r="H31" s="29"/>
      <c r="I31" s="29"/>
      <c r="J31" s="29"/>
      <c r="K31" s="2"/>
      <c r="L31" s="10"/>
      <c r="M31" s="10"/>
      <c r="N31" s="10"/>
      <c r="O31" s="1"/>
    </row>
    <row r="32" spans="1:15" s="63" customFormat="1" x14ac:dyDescent="0.35">
      <c r="A32" s="2"/>
      <c r="B32" s="2"/>
      <c r="C32" s="2"/>
      <c r="D32" s="12"/>
      <c r="E32" s="2"/>
      <c r="F32" s="2"/>
      <c r="G32" s="29"/>
      <c r="H32" s="29"/>
      <c r="I32" s="29"/>
      <c r="J32" s="29"/>
      <c r="K32" s="2"/>
      <c r="L32" s="10"/>
      <c r="M32" s="10"/>
      <c r="N32" s="10"/>
      <c r="O32" s="1"/>
    </row>
    <row r="33" spans="1:15" s="63" customFormat="1" x14ac:dyDescent="0.35">
      <c r="A33" s="2"/>
      <c r="B33" s="2"/>
      <c r="C33" s="2"/>
      <c r="D33" s="12"/>
      <c r="E33" s="2"/>
      <c r="F33" s="2"/>
      <c r="G33" s="29"/>
      <c r="H33" s="29"/>
      <c r="I33" s="29"/>
      <c r="J33" s="29"/>
      <c r="K33" s="2"/>
      <c r="L33" s="10"/>
      <c r="M33" s="10"/>
      <c r="N33" s="10"/>
      <c r="O33" s="1"/>
    </row>
    <row r="38" spans="1:15" s="10" customFormat="1" x14ac:dyDescent="0.35">
      <c r="A38" s="2"/>
      <c r="B38" s="2"/>
      <c r="C38" s="2"/>
      <c r="D38" s="12"/>
      <c r="E38" s="2"/>
      <c r="F38" s="2"/>
      <c r="G38" s="29"/>
      <c r="H38" s="29"/>
      <c r="I38" s="29"/>
      <c r="J38" s="29"/>
      <c r="K38" s="2"/>
      <c r="O38" s="1"/>
    </row>
    <row r="40" spans="1:15" s="10" customFormat="1" x14ac:dyDescent="0.35">
      <c r="A40" s="2"/>
      <c r="B40" s="2"/>
      <c r="C40" s="2"/>
      <c r="D40" s="12"/>
      <c r="E40" s="2"/>
      <c r="F40" s="2"/>
      <c r="G40" s="29"/>
      <c r="H40" s="29"/>
      <c r="I40" s="29"/>
      <c r="J40" s="29"/>
      <c r="K40" s="2"/>
      <c r="O40" s="1"/>
    </row>
    <row r="77" spans="1:15" s="91" customFormat="1" x14ac:dyDescent="0.35">
      <c r="A77" s="2"/>
      <c r="B77" s="2"/>
      <c r="C77" s="2"/>
      <c r="D77" s="12"/>
      <c r="E77" s="2"/>
      <c r="F77" s="2"/>
      <c r="G77" s="29"/>
      <c r="H77" s="29"/>
      <c r="I77" s="29"/>
      <c r="J77" s="29"/>
      <c r="K77" s="2"/>
      <c r="L77" s="10"/>
      <c r="M77" s="10"/>
      <c r="N77" s="10"/>
      <c r="O77" s="1"/>
    </row>
    <row r="79" spans="1:15" s="87" customFormat="1" x14ac:dyDescent="0.35">
      <c r="A79" s="2"/>
      <c r="B79" s="2"/>
      <c r="C79" s="2"/>
      <c r="D79" s="12"/>
      <c r="E79" s="2"/>
      <c r="F79" s="2"/>
      <c r="G79" s="29"/>
      <c r="H79" s="29"/>
      <c r="I79" s="29"/>
      <c r="J79" s="29"/>
      <c r="K79" s="2"/>
      <c r="L79" s="10"/>
      <c r="M79" s="10"/>
      <c r="N79" s="10"/>
      <c r="O79" s="1"/>
    </row>
  </sheetData>
  <mergeCells count="19">
    <mergeCell ref="B12:C12"/>
    <mergeCell ref="K17:M17"/>
    <mergeCell ref="A1:N1"/>
    <mergeCell ref="H2:J5"/>
    <mergeCell ref="A10:A11"/>
    <mergeCell ref="B10:B11"/>
    <mergeCell ref="C10:C11"/>
    <mergeCell ref="D10:D11"/>
    <mergeCell ref="E10:E11"/>
    <mergeCell ref="F10:G10"/>
    <mergeCell ref="H10:I10"/>
    <mergeCell ref="J10:J11"/>
    <mergeCell ref="K18:M18"/>
    <mergeCell ref="K19:M19"/>
    <mergeCell ref="K20:M20"/>
    <mergeCell ref="J21:N21"/>
    <mergeCell ref="L10:L11"/>
    <mergeCell ref="M10:M11"/>
    <mergeCell ref="N10:N11"/>
  </mergeCells>
  <hyperlinks>
    <hyperlink ref="O14" r:id="rId1"/>
  </hyperlinks>
  <pageMargins left="0.74803149606299202" right="0.74803149606299202" top="1" bottom="0.98425196850393704" header="0.511811023622047" footer="0.511811023622047"/>
  <pageSetup scale="30" orientation="landscape" r:id="rId2"/>
  <headerFooter alignWithMargins="0"/>
  <colBreaks count="1" manualBreakCount="1">
    <brk id="14" max="2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81"/>
  <sheetViews>
    <sheetView zoomScale="65" zoomScaleNormal="65" workbookViewId="0">
      <selection activeCell="D33" sqref="D33"/>
    </sheetView>
  </sheetViews>
  <sheetFormatPr defaultColWidth="9" defaultRowHeight="14.5" x14ac:dyDescent="0.35"/>
  <cols>
    <col min="1" max="1" width="3.58203125" style="2" customWidth="1"/>
    <col min="2" max="2" width="19.58203125" style="2" customWidth="1"/>
    <col min="3" max="3" width="51.6640625" style="2" customWidth="1"/>
    <col min="4" max="4" width="9.75" style="12" bestFit="1" customWidth="1"/>
    <col min="5" max="5" width="16.25" style="2" bestFit="1" customWidth="1"/>
    <col min="6" max="6" width="20.08203125" style="2" bestFit="1" customWidth="1"/>
    <col min="7" max="7" width="22.58203125" style="29" bestFit="1" customWidth="1"/>
    <col min="8" max="8" width="18" style="29" bestFit="1" customWidth="1"/>
    <col min="9" max="9" width="15.08203125" style="29" customWidth="1"/>
    <col min="10" max="10" width="15.33203125" style="29" bestFit="1" customWidth="1"/>
    <col min="11" max="11" width="1.58203125" style="2" customWidth="1"/>
    <col min="12" max="13" width="7.58203125" style="10" customWidth="1"/>
    <col min="14" max="14" width="10.75" style="10" bestFit="1" customWidth="1"/>
    <col min="15" max="15" width="34.1640625" style="1" bestFit="1" customWidth="1"/>
    <col min="16" max="16384" width="9" style="2"/>
  </cols>
  <sheetData>
    <row r="1" spans="1:16" ht="15" thickBot="1" x14ac:dyDescent="0.4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6" x14ac:dyDescent="0.35">
      <c r="A2" s="3" t="s">
        <v>1</v>
      </c>
      <c r="B2" s="4"/>
      <c r="C2" s="5" t="s">
        <v>2</v>
      </c>
      <c r="D2" s="6"/>
      <c r="E2" s="7"/>
      <c r="F2" s="4" t="s">
        <v>3</v>
      </c>
      <c r="G2" s="8"/>
      <c r="H2" s="134" t="s">
        <v>45</v>
      </c>
      <c r="I2" s="134"/>
      <c r="J2" s="135"/>
      <c r="L2" s="9"/>
    </row>
    <row r="3" spans="1:16" x14ac:dyDescent="0.35">
      <c r="A3" s="11" t="s">
        <v>4</v>
      </c>
      <c r="C3" s="2" t="s">
        <v>5</v>
      </c>
      <c r="E3" s="13"/>
      <c r="G3" s="14"/>
      <c r="H3" s="136"/>
      <c r="I3" s="136"/>
      <c r="J3" s="137"/>
    </row>
    <row r="4" spans="1:16" ht="15.5" x14ac:dyDescent="0.35">
      <c r="A4" s="15" t="s">
        <v>6</v>
      </c>
      <c r="B4" s="16"/>
      <c r="C4" t="s">
        <v>44</v>
      </c>
      <c r="E4" s="13"/>
      <c r="G4" s="17"/>
      <c r="H4" s="136"/>
      <c r="I4" s="136"/>
      <c r="J4" s="137"/>
    </row>
    <row r="5" spans="1:16" x14ac:dyDescent="0.35">
      <c r="A5" s="15" t="s">
        <v>7</v>
      </c>
      <c r="B5" s="16"/>
      <c r="C5" s="2" t="s">
        <v>8</v>
      </c>
      <c r="E5" s="13"/>
      <c r="G5" s="18"/>
      <c r="H5" s="136"/>
      <c r="I5" s="136"/>
      <c r="J5" s="137"/>
    </row>
    <row r="6" spans="1:16" ht="14.5" customHeight="1" x14ac:dyDescent="0.35">
      <c r="A6" s="15" t="s">
        <v>9</v>
      </c>
      <c r="B6" s="16"/>
      <c r="C6" s="2" t="s">
        <v>8</v>
      </c>
      <c r="E6" s="13"/>
      <c r="F6" s="2" t="s">
        <v>10</v>
      </c>
      <c r="G6" s="18"/>
      <c r="H6" s="19" t="s">
        <v>2</v>
      </c>
      <c r="I6" s="18"/>
      <c r="J6" s="20"/>
    </row>
    <row r="7" spans="1:16" x14ac:dyDescent="0.35">
      <c r="A7" s="15" t="s">
        <v>11</v>
      </c>
      <c r="B7" s="16"/>
      <c r="C7" s="2" t="s">
        <v>12</v>
      </c>
      <c r="E7" s="13"/>
      <c r="F7" s="2" t="s">
        <v>13</v>
      </c>
      <c r="G7" s="18"/>
      <c r="H7" s="18" t="s">
        <v>8</v>
      </c>
      <c r="I7" s="18"/>
      <c r="J7" s="20"/>
    </row>
    <row r="8" spans="1:16" ht="15" thickBot="1" x14ac:dyDescent="0.4">
      <c r="A8" s="21"/>
      <c r="B8" s="22"/>
      <c r="D8" s="23"/>
      <c r="E8" s="24"/>
      <c r="F8" s="25"/>
      <c r="G8" s="26"/>
      <c r="H8" s="26"/>
      <c r="I8" s="26"/>
      <c r="J8" s="27"/>
    </row>
    <row r="9" spans="1:16" x14ac:dyDescent="0.35">
      <c r="C9" s="28"/>
      <c r="G9" s="2"/>
      <c r="H9" s="2"/>
      <c r="I9" s="2"/>
    </row>
    <row r="10" spans="1:16" ht="15.5" x14ac:dyDescent="0.35">
      <c r="A10" s="138" t="s">
        <v>14</v>
      </c>
      <c r="B10" s="138" t="s">
        <v>15</v>
      </c>
      <c r="C10" s="140" t="s">
        <v>16</v>
      </c>
      <c r="D10" s="141" t="s">
        <v>17</v>
      </c>
      <c r="E10" s="138" t="s">
        <v>18</v>
      </c>
      <c r="F10" s="142" t="s">
        <v>19</v>
      </c>
      <c r="G10" s="143"/>
      <c r="H10" s="144" t="s">
        <v>20</v>
      </c>
      <c r="I10" s="144"/>
      <c r="J10" s="145" t="s">
        <v>21</v>
      </c>
      <c r="K10" s="120"/>
      <c r="L10" s="147" t="s">
        <v>22</v>
      </c>
      <c r="M10" s="149" t="s">
        <v>23</v>
      </c>
      <c r="N10" s="149" t="s">
        <v>24</v>
      </c>
      <c r="O10" s="31"/>
    </row>
    <row r="11" spans="1:16" ht="15.5" x14ac:dyDescent="0.35">
      <c r="A11" s="139"/>
      <c r="B11" s="139"/>
      <c r="C11" s="138"/>
      <c r="D11" s="141"/>
      <c r="E11" s="139"/>
      <c r="F11" s="32" t="s">
        <v>25</v>
      </c>
      <c r="G11" s="118" t="s">
        <v>26</v>
      </c>
      <c r="H11" s="118" t="s">
        <v>27</v>
      </c>
      <c r="I11" s="118" t="s">
        <v>28</v>
      </c>
      <c r="J11" s="146"/>
      <c r="K11" s="34"/>
      <c r="L11" s="148"/>
      <c r="M11" s="148"/>
      <c r="N11" s="148"/>
      <c r="O11" s="31"/>
    </row>
    <row r="12" spans="1:16" ht="15.5" x14ac:dyDescent="0.35">
      <c r="A12" s="119" t="s">
        <v>29</v>
      </c>
      <c r="B12" s="150" t="s">
        <v>46</v>
      </c>
      <c r="C12" s="150"/>
      <c r="D12" s="36"/>
      <c r="E12" s="37"/>
      <c r="F12" s="38"/>
      <c r="G12" s="39"/>
      <c r="H12" s="39"/>
      <c r="I12" s="39"/>
      <c r="J12" s="39"/>
      <c r="K12" s="34"/>
      <c r="L12" s="40"/>
      <c r="M12" s="41"/>
      <c r="N12" s="40"/>
      <c r="O12" s="31"/>
      <c r="P12" s="42"/>
    </row>
    <row r="13" spans="1:16" s="10" customFormat="1" ht="31" x14ac:dyDescent="0.35">
      <c r="A13" s="110"/>
      <c r="B13" s="114"/>
      <c r="C13" s="96" t="s">
        <v>51</v>
      </c>
      <c r="D13" s="98">
        <v>2</v>
      </c>
      <c r="E13" s="100">
        <v>7883999.9999999991</v>
      </c>
      <c r="F13" s="45">
        <f>E13*(1-L13)</f>
        <v>7883999.9999999991</v>
      </c>
      <c r="G13" s="46">
        <f>D13*F13</f>
        <v>15767999.999999998</v>
      </c>
      <c r="H13" s="46">
        <v>8248999.9999999981</v>
      </c>
      <c r="I13" s="46">
        <f>H13*D13</f>
        <v>16497999.999999996</v>
      </c>
      <c r="J13" s="46">
        <f>I13-G13</f>
        <v>729999.99999999814</v>
      </c>
      <c r="K13" s="53"/>
      <c r="L13" s="54"/>
      <c r="M13" s="55"/>
      <c r="N13" s="95">
        <v>0.05</v>
      </c>
      <c r="O13" s="117"/>
      <c r="P13" s="48"/>
    </row>
    <row r="14" spans="1:16" s="10" customFormat="1" ht="15.5" x14ac:dyDescent="0.35">
      <c r="A14" s="111"/>
      <c r="B14" s="115"/>
      <c r="C14" s="105" t="s">
        <v>58</v>
      </c>
      <c r="D14" s="98">
        <v>10</v>
      </c>
      <c r="E14" s="100">
        <v>194400</v>
      </c>
      <c r="F14" s="45">
        <f>E14*(1-L14)</f>
        <v>194400</v>
      </c>
      <c r="G14" s="46">
        <f>D14*F14</f>
        <v>1944000</v>
      </c>
      <c r="H14" s="46">
        <v>203399.99999999997</v>
      </c>
      <c r="I14" s="46">
        <f>H14*D14</f>
        <v>2033999.9999999998</v>
      </c>
      <c r="J14" s="46">
        <f>I14-G14</f>
        <v>89999.999999999767</v>
      </c>
      <c r="K14" s="53"/>
      <c r="L14" s="54"/>
      <c r="M14" s="55"/>
      <c r="N14" s="95">
        <v>0.05</v>
      </c>
      <c r="O14" s="101" t="s">
        <v>60</v>
      </c>
      <c r="P14" s="48"/>
    </row>
    <row r="15" spans="1:16" s="10" customFormat="1" ht="15.5" x14ac:dyDescent="0.35">
      <c r="A15" s="119" t="s">
        <v>57</v>
      </c>
      <c r="B15" s="151" t="s">
        <v>31</v>
      </c>
      <c r="C15" s="151"/>
      <c r="D15" s="49"/>
      <c r="E15" s="50"/>
      <c r="F15" s="51"/>
      <c r="G15" s="52"/>
      <c r="H15" s="52"/>
      <c r="I15" s="52"/>
      <c r="J15" s="52"/>
      <c r="K15" s="53"/>
      <c r="L15" s="54"/>
      <c r="M15" s="55"/>
      <c r="N15" s="54"/>
      <c r="O15" s="1"/>
    </row>
    <row r="16" spans="1:16" s="63" customFormat="1" ht="15.5" x14ac:dyDescent="0.35">
      <c r="A16" s="56"/>
      <c r="B16" s="57"/>
      <c r="C16" s="58" t="s">
        <v>32</v>
      </c>
      <c r="D16" s="59">
        <v>11</v>
      </c>
      <c r="E16" s="60">
        <v>22500</v>
      </c>
      <c r="F16" s="45">
        <f>E16*(1-L16)</f>
        <v>22500</v>
      </c>
      <c r="G16" s="46">
        <f t="shared" ref="G16" si="0">D16*F16</f>
        <v>247500</v>
      </c>
      <c r="H16" s="46">
        <v>0</v>
      </c>
      <c r="I16" s="46">
        <f>H16*D16</f>
        <v>0</v>
      </c>
      <c r="J16" s="46">
        <f>I16-'[1]Sales Order'!$K$20</f>
        <v>0</v>
      </c>
      <c r="K16" s="34"/>
      <c r="L16" s="61"/>
      <c r="M16" s="61"/>
      <c r="N16" s="62"/>
      <c r="O16" s="1"/>
    </row>
    <row r="17" spans="1:15" s="63" customFormat="1" ht="15.5" x14ac:dyDescent="0.35">
      <c r="A17" s="64"/>
      <c r="B17" s="64"/>
      <c r="C17" s="64" t="s">
        <v>33</v>
      </c>
      <c r="D17" s="65"/>
      <c r="E17" s="66"/>
      <c r="F17" s="66"/>
      <c r="G17" s="67">
        <f>SUM(G12:G16)</f>
        <v>17959500</v>
      </c>
      <c r="H17" s="67"/>
      <c r="I17" s="108">
        <f>SUM(I13:I16)</f>
        <v>18531999.999999996</v>
      </c>
      <c r="J17" s="67">
        <f>I17-G17</f>
        <v>572499.99999999627</v>
      </c>
      <c r="K17" s="68"/>
      <c r="L17" s="69"/>
      <c r="M17" s="70"/>
      <c r="N17" s="69"/>
      <c r="O17" s="1"/>
    </row>
    <row r="18" spans="1:15" s="63" customFormat="1" ht="15.5" x14ac:dyDescent="0.35">
      <c r="A18" s="71"/>
      <c r="B18" s="120"/>
      <c r="C18" s="120"/>
      <c r="D18" s="72"/>
      <c r="E18" s="120"/>
      <c r="F18" s="73"/>
      <c r="G18" s="74"/>
      <c r="H18" s="74"/>
      <c r="I18" s="74"/>
      <c r="J18" s="74"/>
      <c r="K18" s="120"/>
      <c r="L18" s="75"/>
      <c r="M18" s="75"/>
      <c r="N18" s="75"/>
      <c r="O18" s="1"/>
    </row>
    <row r="19" spans="1:15" s="63" customFormat="1" ht="15.5" x14ac:dyDescent="0.35">
      <c r="A19" s="71"/>
      <c r="B19" s="76" t="s">
        <v>34</v>
      </c>
      <c r="C19" s="120" t="s">
        <v>8</v>
      </c>
      <c r="D19" s="72"/>
      <c r="E19" s="120"/>
      <c r="F19" s="77" t="s">
        <v>35</v>
      </c>
      <c r="G19" s="77"/>
      <c r="H19" s="77" t="s">
        <v>36</v>
      </c>
      <c r="I19" s="77"/>
      <c r="J19" s="78" t="s">
        <v>37</v>
      </c>
      <c r="K19" s="152">
        <f>I17-G17</f>
        <v>572499.99999999627</v>
      </c>
      <c r="L19" s="153"/>
      <c r="M19" s="153"/>
      <c r="N19" s="79">
        <f>K19/I17</f>
        <v>3.0892510252535959E-2</v>
      </c>
      <c r="O19" s="1"/>
    </row>
    <row r="20" spans="1:15" s="63" customFormat="1" ht="15.5" x14ac:dyDescent="0.35">
      <c r="A20" s="71"/>
      <c r="B20" s="120" t="s">
        <v>38</v>
      </c>
      <c r="C20" s="120" t="s">
        <v>2</v>
      </c>
      <c r="D20" s="72"/>
      <c r="E20" s="120"/>
      <c r="F20" s="77"/>
      <c r="G20" s="77"/>
      <c r="H20" s="77"/>
      <c r="I20" s="77"/>
      <c r="J20" s="78" t="s">
        <v>39</v>
      </c>
      <c r="K20" s="152">
        <f>G17*N20</f>
        <v>359190</v>
      </c>
      <c r="L20" s="153"/>
      <c r="M20" s="153"/>
      <c r="N20" s="79">
        <v>0.02</v>
      </c>
      <c r="O20" s="1"/>
    </row>
    <row r="21" spans="1:15" s="63" customFormat="1" ht="15.5" x14ac:dyDescent="0.35">
      <c r="A21" s="71"/>
      <c r="B21" s="80"/>
      <c r="C21" s="120"/>
      <c r="D21" s="81"/>
      <c r="E21" s="80"/>
      <c r="F21" s="82"/>
      <c r="G21" s="82"/>
      <c r="H21" s="82"/>
      <c r="I21" s="82"/>
      <c r="J21" s="78" t="s">
        <v>40</v>
      </c>
      <c r="K21" s="152">
        <f>K19-SUM(K20:K20)</f>
        <v>213309.99999999627</v>
      </c>
      <c r="L21" s="153"/>
      <c r="M21" s="153"/>
      <c r="N21" s="79">
        <f>K21/I17</f>
        <v>1.1510360457586678E-2</v>
      </c>
      <c r="O21" s="1"/>
    </row>
    <row r="22" spans="1:15" s="63" customFormat="1" ht="15.5" x14ac:dyDescent="0.35">
      <c r="A22" s="71"/>
      <c r="B22" s="120"/>
      <c r="C22" s="120"/>
      <c r="D22" s="72"/>
      <c r="E22" s="120"/>
      <c r="F22" s="83"/>
      <c r="G22" s="83"/>
      <c r="H22" s="83"/>
      <c r="I22" s="83"/>
      <c r="J22" s="78" t="s">
        <v>41</v>
      </c>
      <c r="K22" s="154">
        <f>N22*K21</f>
        <v>6399.2999999998883</v>
      </c>
      <c r="L22" s="153"/>
      <c r="M22" s="153"/>
      <c r="N22" s="79">
        <v>0.03</v>
      </c>
      <c r="O22" s="84"/>
    </row>
    <row r="23" spans="1:15" s="63" customFormat="1" ht="15.5" x14ac:dyDescent="0.35">
      <c r="A23" s="71"/>
      <c r="B23" s="120"/>
      <c r="C23" s="120"/>
      <c r="D23" s="72"/>
      <c r="E23" s="120"/>
      <c r="F23" s="85" t="s">
        <v>42</v>
      </c>
      <c r="G23" s="85"/>
      <c r="H23" s="85" t="s">
        <v>43</v>
      </c>
      <c r="I23" s="85"/>
      <c r="J23" s="155"/>
      <c r="K23" s="156"/>
      <c r="L23" s="156"/>
      <c r="M23" s="156"/>
      <c r="N23" s="156"/>
      <c r="O23" s="1"/>
    </row>
    <row r="24" spans="1:15" s="63" customFormat="1" x14ac:dyDescent="0.35">
      <c r="A24" s="2"/>
      <c r="B24" s="2"/>
      <c r="C24" s="2"/>
      <c r="D24" s="12"/>
      <c r="E24" s="2"/>
      <c r="F24" s="2"/>
      <c r="G24" s="29"/>
      <c r="H24" s="29"/>
      <c r="I24" s="29"/>
      <c r="J24" s="29"/>
      <c r="K24" s="2"/>
      <c r="L24" s="10"/>
      <c r="M24" s="10"/>
      <c r="N24" s="10"/>
      <c r="O24" s="86"/>
    </row>
    <row r="25" spans="1:15" s="63" customFormat="1" x14ac:dyDescent="0.35">
      <c r="A25" s="87"/>
      <c r="B25" s="2"/>
      <c r="C25" s="2"/>
      <c r="D25" s="12"/>
      <c r="E25" s="2"/>
      <c r="F25" s="88"/>
      <c r="G25" s="29"/>
      <c r="H25" s="29"/>
      <c r="I25" s="29"/>
      <c r="J25" s="89"/>
      <c r="K25" s="2"/>
      <c r="L25" s="10"/>
      <c r="M25" s="10"/>
      <c r="N25" s="10"/>
      <c r="O25" s="1"/>
    </row>
    <row r="26" spans="1:15" s="63" customFormat="1" x14ac:dyDescent="0.35">
      <c r="A26" s="2"/>
      <c r="B26" s="2"/>
      <c r="C26" s="2"/>
      <c r="D26" s="12"/>
      <c r="E26" s="2"/>
      <c r="F26" s="2"/>
      <c r="G26" s="29"/>
      <c r="H26" s="29"/>
      <c r="I26" s="29"/>
      <c r="J26" s="90"/>
      <c r="K26" s="2"/>
      <c r="L26" s="10"/>
      <c r="M26" s="10"/>
      <c r="N26" s="10"/>
      <c r="O26" s="1"/>
    </row>
    <row r="27" spans="1:15" s="63" customFormat="1" x14ac:dyDescent="0.35">
      <c r="A27" s="91"/>
      <c r="B27" s="2"/>
      <c r="C27" s="92"/>
      <c r="D27" s="12"/>
      <c r="E27" s="2"/>
      <c r="F27" s="2"/>
      <c r="G27" s="29"/>
      <c r="H27" s="29"/>
      <c r="I27" s="29"/>
      <c r="J27" s="29"/>
      <c r="K27" s="2"/>
      <c r="L27" s="10"/>
      <c r="M27" s="10"/>
      <c r="N27" s="10"/>
      <c r="O27" s="1"/>
    </row>
    <row r="28" spans="1:15" s="63" customFormat="1" x14ac:dyDescent="0.35">
      <c r="A28" s="2"/>
      <c r="B28" s="2"/>
      <c r="C28" s="2"/>
      <c r="D28" s="12"/>
      <c r="E28" s="2"/>
      <c r="F28" s="2"/>
      <c r="G28" s="29"/>
      <c r="H28" s="29"/>
      <c r="I28" s="29"/>
      <c r="J28" s="29"/>
      <c r="K28" s="2"/>
      <c r="L28" s="10"/>
      <c r="M28" s="10"/>
      <c r="N28" s="10"/>
      <c r="O28" s="1"/>
    </row>
    <row r="29" spans="1:15" s="63" customFormat="1" x14ac:dyDescent="0.35">
      <c r="A29" s="2"/>
      <c r="B29" s="2"/>
      <c r="C29" s="2"/>
      <c r="D29" s="12"/>
      <c r="E29" s="2"/>
      <c r="F29" s="2"/>
      <c r="G29" s="29"/>
      <c r="H29" s="29"/>
      <c r="I29" s="29"/>
      <c r="J29" s="29"/>
      <c r="K29" s="2"/>
      <c r="L29" s="10"/>
      <c r="M29" s="10"/>
      <c r="N29" s="10"/>
      <c r="O29" s="1"/>
    </row>
    <row r="30" spans="1:15" s="63" customFormat="1" x14ac:dyDescent="0.35">
      <c r="A30" s="2"/>
      <c r="B30" s="2"/>
      <c r="C30" s="2"/>
      <c r="D30" s="12"/>
      <c r="E30" s="2"/>
      <c r="F30" s="2"/>
      <c r="G30" s="29"/>
      <c r="H30" s="29"/>
      <c r="I30" s="29"/>
      <c r="J30" s="29"/>
      <c r="K30" s="2"/>
      <c r="L30" s="10"/>
      <c r="M30" s="10"/>
      <c r="N30" s="10"/>
      <c r="O30" s="1"/>
    </row>
    <row r="31" spans="1:15" s="63" customFormat="1" x14ac:dyDescent="0.35">
      <c r="A31" s="2"/>
      <c r="B31" s="2"/>
      <c r="C31" s="2"/>
      <c r="D31" s="12"/>
      <c r="E31" s="2"/>
      <c r="F31" s="2"/>
      <c r="G31" s="29"/>
      <c r="H31" s="29"/>
      <c r="I31" s="29"/>
      <c r="J31" s="29"/>
      <c r="K31" s="2"/>
      <c r="L31" s="10"/>
      <c r="M31" s="10"/>
      <c r="N31" s="10"/>
      <c r="O31" s="1"/>
    </row>
    <row r="32" spans="1:15" x14ac:dyDescent="0.35">
      <c r="M32" s="93"/>
    </row>
    <row r="33" spans="1:15" s="63" customFormat="1" x14ac:dyDescent="0.35">
      <c r="A33" s="2"/>
      <c r="B33" s="2"/>
      <c r="C33" s="2"/>
      <c r="D33" s="12"/>
      <c r="E33" s="2"/>
      <c r="F33" s="2"/>
      <c r="G33" s="29"/>
      <c r="H33" s="29"/>
      <c r="I33" s="29"/>
      <c r="J33" s="29"/>
      <c r="K33" s="2"/>
      <c r="L33" s="10"/>
      <c r="M33" s="10"/>
      <c r="N33" s="10"/>
      <c r="O33" s="1"/>
    </row>
    <row r="34" spans="1:15" s="63" customFormat="1" x14ac:dyDescent="0.35">
      <c r="A34" s="2"/>
      <c r="B34" s="2"/>
      <c r="C34" s="2"/>
      <c r="D34" s="12"/>
      <c r="E34" s="2"/>
      <c r="F34" s="2"/>
      <c r="G34" s="29"/>
      <c r="H34" s="29"/>
      <c r="I34" s="29"/>
      <c r="J34" s="29"/>
      <c r="K34" s="2"/>
      <c r="L34" s="10"/>
      <c r="M34" s="10"/>
      <c r="N34" s="10"/>
      <c r="O34" s="1"/>
    </row>
    <row r="35" spans="1:15" s="63" customFormat="1" x14ac:dyDescent="0.35">
      <c r="A35" s="2"/>
      <c r="B35" s="2"/>
      <c r="C35" s="2"/>
      <c r="D35" s="12"/>
      <c r="E35" s="2"/>
      <c r="F35" s="2"/>
      <c r="G35" s="29"/>
      <c r="H35" s="29"/>
      <c r="I35" s="29"/>
      <c r="J35" s="29"/>
      <c r="K35" s="2"/>
      <c r="L35" s="10"/>
      <c r="M35" s="10"/>
      <c r="N35" s="10"/>
      <c r="O35" s="1"/>
    </row>
    <row r="40" spans="1:15" s="10" customFormat="1" x14ac:dyDescent="0.35">
      <c r="A40" s="2"/>
      <c r="B40" s="2"/>
      <c r="C40" s="2"/>
      <c r="D40" s="12"/>
      <c r="E40" s="2"/>
      <c r="F40" s="2"/>
      <c r="G40" s="29"/>
      <c r="H40" s="29"/>
      <c r="I40" s="29"/>
      <c r="J40" s="29"/>
      <c r="K40" s="2"/>
      <c r="O40" s="1"/>
    </row>
    <row r="42" spans="1:15" s="10" customFormat="1" x14ac:dyDescent="0.35">
      <c r="A42" s="2"/>
      <c r="B42" s="2"/>
      <c r="C42" s="2"/>
      <c r="D42" s="12"/>
      <c r="E42" s="2"/>
      <c r="F42" s="2"/>
      <c r="G42" s="29"/>
      <c r="H42" s="29"/>
      <c r="I42" s="29"/>
      <c r="J42" s="29"/>
      <c r="K42" s="2"/>
      <c r="O42" s="1"/>
    </row>
    <row r="79" spans="1:15" s="91" customFormat="1" x14ac:dyDescent="0.35">
      <c r="A79" s="2"/>
      <c r="B79" s="2"/>
      <c r="C79" s="2"/>
      <c r="D79" s="12"/>
      <c r="E79" s="2"/>
      <c r="F79" s="2"/>
      <c r="G79" s="29"/>
      <c r="H79" s="29"/>
      <c r="I79" s="29"/>
      <c r="J79" s="29"/>
      <c r="K79" s="2"/>
      <c r="L79" s="10"/>
      <c r="M79" s="10"/>
      <c r="N79" s="10"/>
      <c r="O79" s="1"/>
    </row>
    <row r="81" spans="1:15" s="87" customFormat="1" x14ac:dyDescent="0.35">
      <c r="A81" s="2"/>
      <c r="B81" s="2"/>
      <c r="C81" s="2"/>
      <c r="D81" s="12"/>
      <c r="E81" s="2"/>
      <c r="F81" s="2"/>
      <c r="G81" s="29"/>
      <c r="H81" s="29"/>
      <c r="I81" s="29"/>
      <c r="J81" s="29"/>
      <c r="K81" s="2"/>
      <c r="L81" s="10"/>
      <c r="M81" s="10"/>
      <c r="N81" s="10"/>
      <c r="O81" s="1"/>
    </row>
  </sheetData>
  <mergeCells count="20">
    <mergeCell ref="B12:C12"/>
    <mergeCell ref="B15:C15"/>
    <mergeCell ref="K19:M19"/>
    <mergeCell ref="A1:N1"/>
    <mergeCell ref="H2:J5"/>
    <mergeCell ref="A10:A11"/>
    <mergeCell ref="B10:B11"/>
    <mergeCell ref="C10:C11"/>
    <mergeCell ref="D10:D11"/>
    <mergeCell ref="E10:E11"/>
    <mergeCell ref="F10:G10"/>
    <mergeCell ref="H10:I10"/>
    <mergeCell ref="J10:J11"/>
    <mergeCell ref="K20:M20"/>
    <mergeCell ref="K21:M21"/>
    <mergeCell ref="K22:M22"/>
    <mergeCell ref="J23:N23"/>
    <mergeCell ref="L10:L11"/>
    <mergeCell ref="M10:M11"/>
    <mergeCell ref="N10:N11"/>
  </mergeCells>
  <hyperlinks>
    <hyperlink ref="O14" r:id="rId1"/>
  </hyperlinks>
  <pageMargins left="0.74803149606299202" right="0.74803149606299202" top="1" bottom="0.98425196850393704" header="0.511811023622047" footer="0.511811023622047"/>
  <pageSetup scale="30" orientation="landscape" r:id="rId2"/>
  <headerFooter alignWithMargins="0"/>
  <colBreaks count="1" manualBreakCount="1">
    <brk id="14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SO Pertama Apical</vt:lpstr>
      <vt:lpstr>Apical</vt:lpstr>
      <vt:lpstr>Gian</vt:lpstr>
      <vt:lpstr>Altros</vt:lpstr>
      <vt:lpstr>Altros!Print_Area</vt:lpstr>
      <vt:lpstr>Apical!Print_Area</vt:lpstr>
      <vt:lpstr>Gian!Print_Area</vt:lpstr>
      <vt:lpstr>'SO Pertama Apical'!Print_Area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Altros Teknologi</dc:creator>
  <cp:lastModifiedBy>Altros Teknologi</cp:lastModifiedBy>
  <cp:lastPrinted>2026-04-09T10:38:12Z</cp:lastPrinted>
  <dcterms:created xsi:type="dcterms:W3CDTF">2026-03-13T02:28:59Z</dcterms:created>
  <dcterms:modified xsi:type="dcterms:W3CDTF">2026-04-13T03:37:40Z</dcterms:modified>
</cp:coreProperties>
</file>